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em\Downloads\"/>
    </mc:Choice>
  </mc:AlternateContent>
  <xr:revisionPtr revIDLastSave="0" documentId="13_ncr:1_{239E3C2C-5CB1-4055-9B17-20D1F8D5392F}" xr6:coauthVersionLast="47" xr6:coauthVersionMax="47" xr10:uidLastSave="{00000000-0000-0000-0000-000000000000}"/>
  <workbookProtection workbookAlgorithmName="SHA-512" workbookHashValue="/WMDjva+N5K2VF9H1xSON4SeYnQRJwsIqlA56Ttqqae0vTChy4MUIeo8lB4Tw4TpeQOLR35YyI946zPvYANgRA==" workbookSaltValue="7CdS+QeEjXRcaOnhNU6NJg==" workbookSpinCount="100000" lockStructure="1"/>
  <bookViews>
    <workbookView xWindow="-120" yWindow="-120" windowWidth="29040" windowHeight="15720" xr2:uid="{75ED37D3-E597-4C36-B624-FFF593116542}"/>
  </bookViews>
  <sheets>
    <sheet name="ENTRADA DE DADES" sheetId="1" r:id="rId1"/>
    <sheet name="RESULTATS" sheetId="2" r:id="rId2"/>
    <sheet name="FITXER 1 (PARAMENTS)" sheetId="3" r:id="rId3"/>
    <sheet name="FITXER 2 (ACABATS)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2" l="1"/>
  <c r="K22" i="2"/>
  <c r="D15" i="2"/>
  <c r="I31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20" i="2"/>
  <c r="H19" i="2"/>
  <c r="M44" i="2"/>
  <c r="L44" i="2"/>
  <c r="K44" i="2"/>
  <c r="I44" i="2"/>
  <c r="G44" i="2"/>
  <c r="F44" i="2"/>
  <c r="E44" i="2"/>
  <c r="D44" i="2"/>
  <c r="B44" i="2"/>
  <c r="A44" i="2"/>
  <c r="M43" i="2"/>
  <c r="L43" i="2"/>
  <c r="K43" i="2"/>
  <c r="I43" i="2"/>
  <c r="G43" i="2"/>
  <c r="F43" i="2"/>
  <c r="E43" i="2"/>
  <c r="D43" i="2"/>
  <c r="B43" i="2"/>
  <c r="A43" i="2"/>
  <c r="M42" i="2"/>
  <c r="L42" i="2"/>
  <c r="K42" i="2"/>
  <c r="I42" i="2"/>
  <c r="G42" i="2"/>
  <c r="F42" i="2"/>
  <c r="E42" i="2"/>
  <c r="D42" i="2"/>
  <c r="B42" i="2"/>
  <c r="A42" i="2"/>
  <c r="M41" i="2"/>
  <c r="L41" i="2"/>
  <c r="K41" i="2"/>
  <c r="I41" i="2"/>
  <c r="G41" i="2"/>
  <c r="F41" i="2"/>
  <c r="E41" i="2"/>
  <c r="D41" i="2"/>
  <c r="B41" i="2"/>
  <c r="A41" i="2"/>
  <c r="M40" i="2"/>
  <c r="L40" i="2"/>
  <c r="K40" i="2"/>
  <c r="I40" i="2"/>
  <c r="G40" i="2"/>
  <c r="F40" i="2"/>
  <c r="E40" i="2"/>
  <c r="D40" i="2"/>
  <c r="B40" i="2"/>
  <c r="A40" i="2"/>
  <c r="M39" i="2"/>
  <c r="L39" i="2"/>
  <c r="K39" i="2"/>
  <c r="I39" i="2"/>
  <c r="G39" i="2"/>
  <c r="F39" i="2"/>
  <c r="E39" i="2"/>
  <c r="D39" i="2"/>
  <c r="B39" i="2"/>
  <c r="A39" i="2"/>
  <c r="M38" i="2"/>
  <c r="L38" i="2"/>
  <c r="K38" i="2"/>
  <c r="I38" i="2"/>
  <c r="G38" i="2"/>
  <c r="F38" i="2"/>
  <c r="E38" i="2"/>
  <c r="D38" i="2"/>
  <c r="B38" i="2"/>
  <c r="A38" i="2"/>
  <c r="M37" i="2"/>
  <c r="L37" i="2"/>
  <c r="K37" i="2"/>
  <c r="I37" i="2"/>
  <c r="G37" i="2"/>
  <c r="F37" i="2"/>
  <c r="E37" i="2"/>
  <c r="D37" i="2"/>
  <c r="B37" i="2"/>
  <c r="A37" i="2"/>
  <c r="M36" i="2"/>
  <c r="L36" i="2"/>
  <c r="K36" i="2"/>
  <c r="I36" i="2"/>
  <c r="G36" i="2"/>
  <c r="F36" i="2"/>
  <c r="E36" i="2"/>
  <c r="D36" i="2"/>
  <c r="B36" i="2"/>
  <c r="A36" i="2"/>
  <c r="M35" i="2"/>
  <c r="L35" i="2"/>
  <c r="K35" i="2"/>
  <c r="I35" i="2"/>
  <c r="G35" i="2"/>
  <c r="F35" i="2"/>
  <c r="E35" i="2"/>
  <c r="D35" i="2"/>
  <c r="B35" i="2"/>
  <c r="A35" i="2"/>
  <c r="M34" i="2"/>
  <c r="L34" i="2"/>
  <c r="K34" i="2"/>
  <c r="I34" i="2"/>
  <c r="G34" i="2"/>
  <c r="F34" i="2"/>
  <c r="E34" i="2"/>
  <c r="D34" i="2"/>
  <c r="B34" i="2"/>
  <c r="A34" i="2"/>
  <c r="M33" i="2"/>
  <c r="L33" i="2"/>
  <c r="K33" i="2"/>
  <c r="I33" i="2"/>
  <c r="G33" i="2"/>
  <c r="F33" i="2"/>
  <c r="E33" i="2"/>
  <c r="D33" i="2"/>
  <c r="B33" i="2"/>
  <c r="A33" i="2"/>
  <c r="M32" i="2"/>
  <c r="L32" i="2"/>
  <c r="K32" i="2"/>
  <c r="I32" i="2"/>
  <c r="G32" i="2"/>
  <c r="F32" i="2"/>
  <c r="E32" i="2"/>
  <c r="D32" i="2"/>
  <c r="B32" i="2"/>
  <c r="A32" i="2"/>
  <c r="M31" i="2"/>
  <c r="L31" i="2"/>
  <c r="K31" i="2"/>
  <c r="G31" i="2"/>
  <c r="F31" i="2"/>
  <c r="E31" i="2"/>
  <c r="D31" i="2"/>
  <c r="B31" i="2"/>
  <c r="A31" i="2"/>
  <c r="M30" i="2"/>
  <c r="L30" i="2"/>
  <c r="K30" i="2"/>
  <c r="I30" i="2"/>
  <c r="G30" i="2"/>
  <c r="F30" i="2"/>
  <c r="E30" i="2"/>
  <c r="D30" i="2"/>
  <c r="B30" i="2"/>
  <c r="A30" i="2"/>
  <c r="M29" i="2"/>
  <c r="L29" i="2"/>
  <c r="K29" i="2"/>
  <c r="I29" i="2"/>
  <c r="G29" i="2"/>
  <c r="F29" i="2"/>
  <c r="E29" i="2"/>
  <c r="D29" i="2"/>
  <c r="B29" i="2"/>
  <c r="A29" i="2"/>
  <c r="M28" i="2"/>
  <c r="L28" i="2"/>
  <c r="K28" i="2"/>
  <c r="I28" i="2"/>
  <c r="G28" i="2"/>
  <c r="F28" i="2"/>
  <c r="E28" i="2"/>
  <c r="D28" i="2"/>
  <c r="B28" i="2"/>
  <c r="A28" i="2"/>
  <c r="M27" i="2"/>
  <c r="L27" i="2"/>
  <c r="K27" i="2"/>
  <c r="I27" i="2"/>
  <c r="G27" i="2"/>
  <c r="F27" i="2"/>
  <c r="E27" i="2"/>
  <c r="D27" i="2"/>
  <c r="B27" i="2"/>
  <c r="A27" i="2"/>
  <c r="M26" i="2"/>
  <c r="L26" i="2"/>
  <c r="K26" i="2"/>
  <c r="I26" i="2"/>
  <c r="G26" i="2"/>
  <c r="F26" i="2"/>
  <c r="E26" i="2"/>
  <c r="D26" i="2"/>
  <c r="B26" i="2"/>
  <c r="A26" i="2"/>
  <c r="M25" i="2"/>
  <c r="L25" i="2"/>
  <c r="K25" i="2"/>
  <c r="I25" i="2"/>
  <c r="G25" i="2"/>
  <c r="F25" i="2"/>
  <c r="E25" i="2"/>
  <c r="D25" i="2"/>
  <c r="B25" i="2"/>
  <c r="A25" i="2"/>
  <c r="M24" i="2"/>
  <c r="L24" i="2"/>
  <c r="K24" i="2"/>
  <c r="I24" i="2"/>
  <c r="G24" i="2"/>
  <c r="F24" i="2"/>
  <c r="E24" i="2"/>
  <c r="D24" i="2"/>
  <c r="B24" i="2"/>
  <c r="A24" i="2"/>
  <c r="M23" i="2"/>
  <c r="L23" i="2"/>
  <c r="K23" i="2"/>
  <c r="I23" i="2"/>
  <c r="G23" i="2"/>
  <c r="F23" i="2"/>
  <c r="E23" i="2"/>
  <c r="D23" i="2"/>
  <c r="B23" i="2"/>
  <c r="A23" i="2"/>
  <c r="M22" i="2"/>
  <c r="L22" i="2"/>
  <c r="I22" i="2"/>
  <c r="G22" i="2"/>
  <c r="F22" i="2"/>
  <c r="E22" i="2"/>
  <c r="D22" i="2"/>
  <c r="B22" i="2"/>
  <c r="A22" i="2"/>
  <c r="M21" i="2"/>
  <c r="L21" i="2"/>
  <c r="K21" i="2"/>
  <c r="I21" i="2"/>
  <c r="G21" i="2"/>
  <c r="F21" i="2"/>
  <c r="E21" i="2"/>
  <c r="D21" i="2"/>
  <c r="B21" i="2"/>
  <c r="A21" i="2"/>
  <c r="M20" i="2"/>
  <c r="L20" i="2"/>
  <c r="K20" i="2"/>
  <c r="I20" i="2"/>
  <c r="G20" i="2"/>
  <c r="F20" i="2"/>
  <c r="E20" i="2"/>
  <c r="D20" i="2"/>
  <c r="B20" i="2"/>
  <c r="A20" i="2"/>
  <c r="M19" i="2"/>
  <c r="L19" i="2"/>
  <c r="K19" i="2"/>
  <c r="I19" i="2"/>
  <c r="G19" i="2"/>
  <c r="F19" i="2"/>
  <c r="E19" i="2"/>
  <c r="D19" i="2"/>
  <c r="B19" i="2"/>
  <c r="A19" i="2"/>
  <c r="M18" i="2"/>
  <c r="L18" i="2"/>
  <c r="K18" i="2"/>
  <c r="I18" i="2"/>
  <c r="H18" i="2"/>
  <c r="G18" i="2"/>
  <c r="F18" i="2"/>
  <c r="E18" i="2"/>
  <c r="D18" i="2"/>
  <c r="B18" i="2"/>
  <c r="A18" i="2"/>
  <c r="M17" i="2"/>
  <c r="L17" i="2"/>
  <c r="K17" i="2"/>
  <c r="I17" i="2"/>
  <c r="H17" i="2"/>
  <c r="G17" i="2"/>
  <c r="F17" i="2"/>
  <c r="E17" i="2"/>
  <c r="D17" i="2"/>
  <c r="B17" i="2"/>
  <c r="A17" i="2"/>
  <c r="M16" i="2"/>
  <c r="L16" i="2"/>
  <c r="K16" i="2"/>
  <c r="I16" i="2"/>
  <c r="H16" i="2"/>
  <c r="G16" i="2"/>
  <c r="F16" i="2"/>
  <c r="E16" i="2"/>
  <c r="D16" i="2"/>
  <c r="B16" i="2"/>
  <c r="A16" i="2"/>
  <c r="M15" i="2"/>
  <c r="L15" i="2"/>
  <c r="K15" i="2"/>
  <c r="I15" i="2"/>
  <c r="H15" i="2"/>
  <c r="G15" i="2"/>
  <c r="F15" i="2"/>
  <c r="E15" i="2"/>
  <c r="B15" i="2"/>
  <c r="A15" i="2"/>
  <c r="M14" i="2"/>
  <c r="L14" i="2"/>
  <c r="K14" i="2"/>
  <c r="I14" i="2"/>
  <c r="H14" i="2"/>
  <c r="G14" i="2"/>
  <c r="F14" i="2"/>
  <c r="E14" i="2"/>
  <c r="D14" i="2"/>
  <c r="B14" i="2"/>
  <c r="A14" i="2"/>
  <c r="M13" i="2"/>
  <c r="L13" i="2"/>
  <c r="K13" i="2"/>
  <c r="I13" i="2"/>
  <c r="H13" i="2"/>
  <c r="G13" i="2"/>
  <c r="F13" i="2"/>
  <c r="D13" i="2"/>
  <c r="B13" i="2"/>
  <c r="A13" i="2"/>
  <c r="I8" i="2"/>
  <c r="H8" i="2"/>
  <c r="G8" i="2"/>
  <c r="F6" i="2"/>
  <c r="C6" i="2"/>
  <c r="F5" i="2"/>
  <c r="C5" i="2"/>
  <c r="C57" i="3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C68" i="3" s="1"/>
  <c r="C69" i="3" s="1"/>
  <c r="C8" i="3"/>
  <c r="C9" i="3" s="1"/>
  <c r="C10" i="3" s="1"/>
  <c r="C12" i="3" s="1"/>
  <c r="C13" i="3" s="1"/>
  <c r="C16" i="3" s="1"/>
  <c r="C17" i="3" s="1"/>
  <c r="C18" i="3" s="1"/>
  <c r="C19" i="3" s="1"/>
  <c r="C20" i="3" s="1"/>
  <c r="C23" i="3" s="1"/>
  <c r="C24" i="3" s="1"/>
  <c r="C25" i="3" s="1"/>
  <c r="C26" i="3" s="1"/>
  <c r="C29" i="3" s="1"/>
  <c r="C30" i="3" s="1"/>
  <c r="C31" i="3" s="1"/>
  <c r="C32" i="3" s="1"/>
  <c r="C33" i="3" s="1"/>
  <c r="C34" i="3" s="1"/>
  <c r="C35" i="3" s="1"/>
  <c r="C36" i="3" s="1"/>
  <c r="C37" i="3" s="1"/>
  <c r="C38" i="3" s="1"/>
  <c r="C39" i="3" s="1"/>
  <c r="C40" i="3" s="1"/>
  <c r="C41" i="3" s="1"/>
  <c r="C44" i="3" s="1"/>
  <c r="C45" i="3" s="1"/>
  <c r="C46" i="3" s="1"/>
  <c r="C47" i="3" s="1"/>
  <c r="C50" i="3" s="1"/>
  <c r="C51" i="3" s="1"/>
  <c r="C52" i="3" s="1"/>
  <c r="C53" i="3" s="1"/>
  <c r="C54" i="3" s="1"/>
  <c r="C39" i="4"/>
  <c r="C40" i="4" s="1"/>
  <c r="C41" i="4" s="1"/>
  <c r="C42" i="4" s="1"/>
  <c r="C43" i="4" s="1"/>
  <c r="C44" i="4" s="1"/>
  <c r="C45" i="4" s="1"/>
  <c r="C46" i="4" s="1"/>
  <c r="C1" i="4"/>
  <c r="E39" i="1"/>
  <c r="F39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K47" i="2" l="1"/>
  <c r="L47" i="2"/>
  <c r="M47" i="2"/>
  <c r="H47" i="2"/>
  <c r="G47" i="2"/>
  <c r="I47" i="2"/>
  <c r="L4" i="2"/>
  <c r="K4" i="2"/>
  <c r="G4" i="2"/>
  <c r="G7" i="2" s="1"/>
  <c r="M4" i="2"/>
  <c r="I4" i="2"/>
  <c r="I7" i="2" s="1"/>
  <c r="H4" i="2"/>
  <c r="H7" i="2" s="1"/>
  <c r="L50" i="2" l="1"/>
  <c r="L53" i="2" s="1"/>
  <c r="K50" i="2"/>
  <c r="K53" i="2" s="1"/>
  <c r="M50" i="2"/>
  <c r="M53" i="2" s="1"/>
  <c r="K7" i="2"/>
  <c r="M7" i="2"/>
  <c r="L7" i="2"/>
</calcChain>
</file>

<file path=xl/sharedStrings.xml><?xml version="1.0" encoding="utf-8"?>
<sst xmlns="http://schemas.openxmlformats.org/spreadsheetml/2006/main" count="163" uniqueCount="125">
  <si>
    <t xml:space="preserve">©AiE. GRUP DE RECERCA ARQUITECTURA i ENERGIA </t>
  </si>
  <si>
    <t>www.upc.edu/aie</t>
  </si>
  <si>
    <t>ENTRADA DE DADES</t>
  </si>
  <si>
    <t>NOM DEL PROJECTE:</t>
  </si>
  <si>
    <r>
      <t>VOLUM DEL LOCAL (m</t>
    </r>
    <r>
      <rPr>
        <vertAlign val="super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>):</t>
    </r>
  </si>
  <si>
    <t>NOMBRE DE PERSONES:</t>
  </si>
  <si>
    <t>DESCRIPCIÓ</t>
  </si>
  <si>
    <t>PARAMENT</t>
  </si>
  <si>
    <t>ACABAT</t>
  </si>
  <si>
    <t>SUPERFÍCIE</t>
  </si>
  <si>
    <t>Le: SOROLL EXTERIOR (dB)</t>
  </si>
  <si>
    <t>No</t>
  </si>
  <si>
    <t>(del tancament)</t>
  </si>
  <si>
    <t>codi (fitxer 1)</t>
  </si>
  <si>
    <t>codi (fitxer 2)</t>
  </si>
  <si>
    <r>
      <t>m</t>
    </r>
    <r>
      <rPr>
        <vertAlign val="superscript"/>
        <sz val="10"/>
        <color indexed="8"/>
        <rFont val="Calibri"/>
        <family val="2"/>
      </rPr>
      <t>2</t>
    </r>
  </si>
  <si>
    <t>125Hz</t>
  </si>
  <si>
    <t>500Hz</t>
  </si>
  <si>
    <t>2000Hz</t>
  </si>
  <si>
    <t>Terra</t>
  </si>
  <si>
    <t>Sostre</t>
  </si>
  <si>
    <t>Suma paraments (m2)</t>
  </si>
  <si>
    <t>FITXER 2: MATERIALS D'ACABAT</t>
  </si>
  <si>
    <t>CODI</t>
  </si>
  <si>
    <t>α: ABSORCIÓ a cada freqüència (tant per ú)</t>
  </si>
  <si>
    <t>SOSTRE. PLAQUES ABSORBENTS</t>
  </si>
  <si>
    <t>Sostre acústic: perforacions rodones 19,6% Ø8 i 12mm alternades + 75mm llana mineral</t>
  </si>
  <si>
    <t>Sostre acústic: perforacions rodones 11,0% Ø15mm + 80mm llana mineral</t>
  </si>
  <si>
    <t>Sostre acústic: perforacions quadrades 16,0% 10x10mm + 80mm llana mineral</t>
  </si>
  <si>
    <t>REVESTIMENTS</t>
  </si>
  <si>
    <t>Vermiculita. Morter projectat 6 a 35mm</t>
  </si>
  <si>
    <t>Celotex (poliisocianurat) 16mm</t>
  </si>
  <si>
    <t>Celotex (poliisocianurat) 22mm</t>
  </si>
  <si>
    <t>Formigó vist</t>
  </si>
  <si>
    <t>Fusta</t>
  </si>
  <si>
    <t>Feltre de fibres minerals, 1cm</t>
  </si>
  <si>
    <t>Feltre sobre paret, 3cm</t>
  </si>
  <si>
    <t>Suro, 3cm</t>
  </si>
  <si>
    <t>Suro perforat, enganxat a paret</t>
  </si>
  <si>
    <t>Tapissos</t>
  </si>
  <si>
    <t>Totxo vist</t>
  </si>
  <si>
    <t>Enguixat sobre totxo</t>
  </si>
  <si>
    <t>Enguixat sobre ciment</t>
  </si>
  <si>
    <t>Arrebossat de calç</t>
  </si>
  <si>
    <t>Emplafonat de fusta</t>
  </si>
  <si>
    <t>Catifa sobre ciment</t>
  </si>
  <si>
    <t>Parquet de fusta</t>
  </si>
  <si>
    <t>Terratzo</t>
  </si>
  <si>
    <t>Marbre o rajola</t>
  </si>
  <si>
    <t>Parquet de fusta, 1 cm</t>
  </si>
  <si>
    <t>OBERTURES</t>
  </si>
  <si>
    <t>Finestra oberta</t>
  </si>
  <si>
    <t>Vidre</t>
  </si>
  <si>
    <t>ALTRES ACABATS</t>
  </si>
  <si>
    <t>Control fi dades</t>
  </si>
  <si>
    <t>FITXER 1: MATERIALS DEL PARAMENT</t>
  </si>
  <si>
    <r>
      <t>m (kg/m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</si>
  <si>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t>R: AÏLLAMENT a cada freqüència (dB)</t>
  </si>
  <si>
    <t>PARTICIONS VERTICALS INTERIORS</t>
  </si>
  <si>
    <t>Envà de maó calat 10cm de gruix, enguixat a dues cares: 1,5guix/7maó calat/1,5guix</t>
  </si>
  <si>
    <t>Envà de cartró guix 7,6 (4,6)cm: 1,5placa+4,6llana mineral+1,5placa</t>
  </si>
  <si>
    <t>Envà de cartró guix 10,6 (4,6)cm: 2x1,5placa+4,6llana mineral+2x1,5placa</t>
  </si>
  <si>
    <t>SEPARACIONS AMB EL TERRENY</t>
  </si>
  <si>
    <t>Mur formigó, 30cm de gruix</t>
  </si>
  <si>
    <t>Mur de pedra, 30cm de gruix</t>
  </si>
  <si>
    <t>ÀREES SEPARADORES DE VEÏNS, ESPAIS COMUNS, SALES DE MÀQUINES, ETC.</t>
  </si>
  <si>
    <t>Fàbrica de bloc de formigó 20cm: 1,5guix+20bloc+1,5guix</t>
  </si>
  <si>
    <t>Fàbrica de bloc de formigó 20cm emplenat de sorra: 1,5guix+20bloc/sorra+1,5guix</t>
  </si>
  <si>
    <t>Paret de totxo perforat de 15cm de gruix</t>
  </si>
  <si>
    <t>Fàbrica de totxo perforat de 30cm de gruix</t>
  </si>
  <si>
    <t>Extradossat a 2 cares sobre paret de 15cm: 1,5placa+4,6LM+15totxo+4,6LM+1,5placa</t>
  </si>
  <si>
    <t>FAÇANES - PART OPACA</t>
  </si>
  <si>
    <t>Façana, obra vista 30cm: 15maó massís+10CA+5maó calat+1,5guix</t>
  </si>
  <si>
    <t>Façana, pedra 50cm: 20pedra+15maó perforat+10CA+5maó calat+1,5guix</t>
  </si>
  <si>
    <t>Façana, totxo perforat + extradossat cartró guix: 15maó perforat+4,6LM+1,5placa</t>
  </si>
  <si>
    <t>Façana, totxo perforat + extradossat cartró guix: 15maó perforat+9LM+2x1,5placa</t>
  </si>
  <si>
    <t>FAÇANES - PART TRANSPARENT i/o PRACTICABLE</t>
  </si>
  <si>
    <r>
      <t>Finestra antiga de fusta, vidre senzill 3-4mm (U=5,8W/m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K)</t>
    </r>
  </si>
  <si>
    <r>
      <t>Finestra hermètica de fusta, vidre 6mm (U=4,8W/m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K)</t>
    </r>
  </si>
  <si>
    <r>
      <t>Finestra d'alumini tipus A4, doble vidre 4+4/12/10 (U=2W/m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K)</t>
    </r>
  </si>
  <si>
    <r>
      <t>Finestra doble d'alumini tipus C5, U=1,63 vidre int 4/16/6, ext 5+5 (U=1,63W/m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K)</t>
    </r>
  </si>
  <si>
    <t>Vidre senzill, 12mm de gruix</t>
  </si>
  <si>
    <t>Vidre doble, 6-8-8mm</t>
  </si>
  <si>
    <t>Porta d'acer 69mm, 1,2mmxapa+reple fonoabsorbent; junta estanca intumescent</t>
  </si>
  <si>
    <t>Porta d'acer i vidre doble laminat 4+4 i 5+5</t>
  </si>
  <si>
    <t>Porta de fusta densa 40mm: 1aglomerat+2CA+1aglomerat</t>
  </si>
  <si>
    <t>Porta de fusta densa 40mm: 1aglomerat+2replè multicapa+1aglomerat</t>
  </si>
  <si>
    <t>Porta de fusta densa 80mm: 1aglomerat+2sandwich acústic metàl·lic+1aglomerat</t>
  </si>
  <si>
    <t>Persiana de llibret acústica xapa 1,5mm</t>
  </si>
  <si>
    <t>Porta/finestra oberta</t>
  </si>
  <si>
    <t>ELEMENTS HORITZONTALS DE SEPARACIÓ</t>
  </si>
  <si>
    <t xml:space="preserve">Forjat ceràmic 30cm amb parquet de tarima: 5parquet+30forjat+1,5guix </t>
  </si>
  <si>
    <t xml:space="preserve">Idem amb fals sostre: +CA+4,7LM+1,5placa </t>
  </si>
  <si>
    <t>Llosa de formigó 20cm amb paviment ceràmic: 3gres+20llosa formigó+1,5guix</t>
  </si>
  <si>
    <t>Idem amb fals sostre: +CA+4,7LM++1,5placa</t>
  </si>
  <si>
    <t>COBERTES</t>
  </si>
  <si>
    <t>Coberta a  la catalana sobre forjat: 4doble rajola+25CA+25forjat+1,5guix</t>
  </si>
  <si>
    <t>Teulada sobre forjat: teula+25forjat+1,5guix</t>
  </si>
  <si>
    <t>Coberta invertida: 25+5 forjat+&lt;3form. Cel·luar+3morter+8XPS</t>
  </si>
  <si>
    <t>Idem amb fals sostre: +CA+4,7LM+1,5placa</t>
  </si>
  <si>
    <t>ALTRES PARAMENTS</t>
  </si>
  <si>
    <t>RESULTATS</t>
  </si>
  <si>
    <t>ABSORCIÓ a cada freqüència (A)</t>
  </si>
  <si>
    <t>Li: SOROLL D'IMMISSIÓ (W)</t>
  </si>
  <si>
    <t>TR: TEMPS DE REVERBERACIÓ (s)</t>
  </si>
  <si>
    <t>Li: SOROLL D'IMMISSIÓ (dB)</t>
  </si>
  <si>
    <t>TR: TEMPS ÒPTIM (s)</t>
  </si>
  <si>
    <t>(fitxer 1)</t>
  </si>
  <si>
    <t>(fitxer 2)</t>
  </si>
  <si>
    <t>Absorció per a cada freqüència (A)</t>
  </si>
  <si>
    <t>Immisió de soroll per a cada freqüència (W)</t>
  </si>
  <si>
    <t>CÀLCULS ACÚSTICS.  OÏDA  Versió 14/2023  ©AiE</t>
  </si>
  <si>
    <t>CÀLCULS ACÚSTICS.  OÏDA  Versió 14/2023</t>
  </si>
  <si>
    <t>W immisió</t>
  </si>
  <si>
    <t>I immisió (W/m2)</t>
  </si>
  <si>
    <t>dB immisió</t>
  </si>
  <si>
    <t>Absorció en m^2</t>
  </si>
  <si>
    <r>
      <t>VOLUM (m</t>
    </r>
    <r>
      <rPr>
        <b/>
        <vertAlign val="superscript"/>
        <sz val="10"/>
        <rFont val="Calibri"/>
        <family val="2"/>
      </rPr>
      <t>3</t>
    </r>
    <r>
      <rPr>
        <b/>
        <sz val="10"/>
        <rFont val="Calibri"/>
        <family val="2"/>
      </rPr>
      <t>):</t>
    </r>
  </si>
  <si>
    <t>Paret N</t>
  </si>
  <si>
    <t>Paret S</t>
  </si>
  <si>
    <t>Paret E</t>
  </si>
  <si>
    <t>Paret O</t>
  </si>
  <si>
    <t>Finestra S</t>
  </si>
  <si>
    <t>Porta O</t>
  </si>
  <si>
    <t>Taller de prova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</si>
</sst>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</font>
    <font>
      <vertAlign val="superscript"/>
      <sz val="10"/>
      <color indexed="8"/>
      <name val="Calibri"/>
      <family val="2"/>
    </font>
    <font>
      <sz val="10"/>
      <color indexed="10"/>
      <name val="Calibri"/>
      <family val="2"/>
    </font>
    <font>
      <sz val="10"/>
      <name val="Calibri"/>
      <family val="2"/>
    </font>
    <font>
      <sz val="10"/>
      <color indexed="30"/>
      <name val="Calibri"/>
      <family val="2"/>
    </font>
    <font>
      <vertAlign val="superscript"/>
      <sz val="10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vertAlign val="superscript"/>
      <sz val="10"/>
      <name val="Calibri"/>
      <family val="2"/>
    </font>
    <font>
      <b/>
      <sz val="10"/>
      <color theme="4"/>
      <name val="Calibri"/>
      <family val="2"/>
    </font>
    <font>
      <b/>
      <u/>
      <sz val="10"/>
      <color theme="4"/>
      <name val="Calibri"/>
      <family val="2"/>
    </font>
    <font>
      <b/>
      <sz val="10"/>
      <color theme="5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 applyProtection="1">
      <alignment horizontal="left"/>
      <protection locked="0"/>
    </xf>
    <xf numFmtId="2" fontId="5" fillId="0" borderId="0" xfId="0" applyNumberFormat="1" applyFont="1" applyAlignment="1" applyProtection="1">
      <alignment horizontal="center"/>
      <protection locked="0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11" fontId="2" fillId="0" borderId="0" xfId="0" applyNumberFormat="1" applyFont="1" applyAlignment="1">
      <alignment horizontal="center"/>
    </xf>
    <xf numFmtId="0" fontId="8" fillId="2" borderId="0" xfId="0" applyFont="1" applyFill="1" applyAlignment="1" applyProtection="1">
      <alignment horizontal="left"/>
      <protection locked="0"/>
    </xf>
    <xf numFmtId="0" fontId="8" fillId="2" borderId="0" xfId="0" applyFont="1" applyFill="1" applyAlignment="1" applyProtection="1">
      <alignment horizontal="center"/>
      <protection locked="0"/>
    </xf>
    <xf numFmtId="164" fontId="8" fillId="2" borderId="0" xfId="0" applyNumberFormat="1" applyFont="1" applyFill="1" applyAlignment="1" applyProtection="1">
      <alignment horizontal="center"/>
      <protection locked="0"/>
    </xf>
    <xf numFmtId="1" fontId="8" fillId="2" borderId="0" xfId="0" applyNumberFormat="1" applyFont="1" applyFill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1" fontId="0" fillId="0" borderId="0" xfId="0" applyNumberFormat="1"/>
    <xf numFmtId="165" fontId="0" fillId="0" borderId="0" xfId="0" applyNumberFormat="1"/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center"/>
    </xf>
    <xf numFmtId="1" fontId="8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left"/>
    </xf>
    <xf numFmtId="0" fontId="9" fillId="3" borderId="0" xfId="0" applyFont="1" applyFill="1" applyAlignment="1">
      <alignment horizontal="center"/>
    </xf>
    <xf numFmtId="0" fontId="9" fillId="3" borderId="4" xfId="0" applyFont="1" applyFill="1" applyBorder="1" applyAlignment="1">
      <alignment horizontal="center"/>
    </xf>
    <xf numFmtId="164" fontId="9" fillId="3" borderId="5" xfId="0" applyNumberFormat="1" applyFont="1" applyFill="1" applyBorder="1" applyAlignment="1">
      <alignment horizontal="center"/>
    </xf>
    <xf numFmtId="1" fontId="9" fillId="3" borderId="0" xfId="0" applyNumberFormat="1" applyFont="1" applyFill="1" applyAlignment="1">
      <alignment horizontal="center"/>
    </xf>
    <xf numFmtId="2" fontId="11" fillId="3" borderId="4" xfId="0" applyNumberFormat="1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2" fontId="11" fillId="3" borderId="0" xfId="0" applyNumberFormat="1" applyFont="1" applyFill="1" applyAlignment="1">
      <alignment horizontal="center"/>
    </xf>
    <xf numFmtId="0" fontId="11" fillId="3" borderId="0" xfId="0" applyFont="1" applyFill="1" applyAlignment="1">
      <alignment horizontal="left"/>
    </xf>
    <xf numFmtId="0" fontId="11" fillId="3" borderId="0" xfId="0" applyFont="1" applyFill="1" applyAlignment="1">
      <alignment horizontal="right"/>
    </xf>
    <xf numFmtId="0" fontId="12" fillId="3" borderId="0" xfId="1" applyFont="1" applyFill="1" applyAlignment="1" applyProtection="1">
      <alignment horizontal="left"/>
    </xf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0" fontId="5" fillId="0" borderId="1" xfId="0" applyFont="1" applyBorder="1" applyProtection="1"/>
    <xf numFmtId="0" fontId="5" fillId="0" borderId="2" xfId="0" applyFont="1" applyBorder="1" applyProtection="1"/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0" fontId="5" fillId="0" borderId="4" xfId="0" applyFont="1" applyBorder="1" applyProtection="1"/>
    <xf numFmtId="0" fontId="5" fillId="0" borderId="4" xfId="0" applyFont="1" applyBorder="1" applyAlignment="1" applyProtection="1">
      <alignment horizontal="center"/>
    </xf>
    <xf numFmtId="0" fontId="11" fillId="3" borderId="0" xfId="0" applyFont="1" applyFill="1" applyAlignment="1" applyProtection="1">
      <alignment horizontal="left"/>
    </xf>
    <xf numFmtId="0" fontId="11" fillId="3" borderId="0" xfId="0" applyFont="1" applyFill="1" applyAlignment="1" applyProtection="1">
      <alignment horizontal="right"/>
    </xf>
    <xf numFmtId="2" fontId="11" fillId="3" borderId="0" xfId="0" applyNumberFormat="1" applyFont="1" applyFill="1" applyAlignment="1" applyProtection="1">
      <alignment horizontal="center"/>
    </xf>
    <xf numFmtId="2" fontId="11" fillId="3" borderId="0" xfId="0" applyNumberFormat="1" applyFont="1" applyFill="1" applyAlignment="1" applyProtection="1">
      <alignment horizontal="right"/>
    </xf>
    <xf numFmtId="0" fontId="5" fillId="0" borderId="0" xfId="0" applyFont="1" applyAlignment="1" applyProtection="1">
      <alignment horizontal="left"/>
    </xf>
    <xf numFmtId="2" fontId="5" fillId="0" borderId="0" xfId="0" applyNumberFormat="1" applyFont="1" applyAlignment="1" applyProtection="1">
      <alignment horizontal="center"/>
    </xf>
    <xf numFmtId="0" fontId="5" fillId="0" borderId="4" xfId="0" applyFont="1" applyBorder="1" applyAlignment="1" applyProtection="1">
      <alignment horizontal="left"/>
    </xf>
    <xf numFmtId="2" fontId="5" fillId="0" borderId="4" xfId="0" applyNumberFormat="1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left"/>
    </xf>
    <xf numFmtId="0" fontId="5" fillId="0" borderId="2" xfId="0" applyFont="1" applyBorder="1" applyAlignment="1" applyProtection="1">
      <alignment horizontal="left"/>
    </xf>
    <xf numFmtId="0" fontId="5" fillId="0" borderId="2" xfId="0" applyFont="1" applyBorder="1" applyAlignment="1" applyProtection="1">
      <alignment horizontal="center"/>
    </xf>
    <xf numFmtId="0" fontId="11" fillId="3" borderId="0" xfId="0" applyFont="1" applyFill="1" applyAlignment="1" applyProtection="1">
      <alignment horizontal="center"/>
    </xf>
    <xf numFmtId="0" fontId="6" fillId="0" borderId="0" xfId="0" applyFont="1" applyAlignment="1" applyProtection="1">
      <alignment horizontal="right"/>
    </xf>
    <xf numFmtId="0" fontId="11" fillId="0" borderId="0" xfId="0" applyFont="1" applyAlignment="1">
      <alignment horizontal="center"/>
    </xf>
    <xf numFmtId="0" fontId="13" fillId="0" borderId="0" xfId="0" applyFont="1" applyFill="1" applyAlignment="1" applyProtection="1">
      <alignment horizontal="left"/>
      <protection locked="0"/>
    </xf>
    <xf numFmtId="0" fontId="13" fillId="0" borderId="0" xfId="0" applyFont="1" applyFill="1" applyAlignment="1" applyProtection="1">
      <alignment horizontal="center"/>
      <protection locked="0"/>
    </xf>
    <xf numFmtId="2" fontId="13" fillId="0" borderId="0" xfId="0" applyNumberFormat="1" applyFont="1" applyFill="1" applyAlignment="1" applyProtection="1">
      <alignment horizontal="center"/>
      <protection locked="0"/>
    </xf>
    <xf numFmtId="1" fontId="13" fillId="0" borderId="0" xfId="0" applyNumberFormat="1" applyFont="1" applyFill="1" applyAlignment="1" applyProtection="1">
      <alignment horizontal="center"/>
      <protection locked="0"/>
    </xf>
    <xf numFmtId="0" fontId="1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/>
    </xf>
    <xf numFmtId="2" fontId="5" fillId="0" borderId="2" xfId="0" applyNumberFormat="1" applyFont="1" applyBorder="1" applyAlignment="1" applyProtection="1">
      <alignment horizontal="center"/>
    </xf>
    <xf numFmtId="2" fontId="5" fillId="0" borderId="3" xfId="0" applyNumberFormat="1" applyFont="1" applyBorder="1" applyAlignment="1" applyProtection="1">
      <alignment horizontal="center"/>
    </xf>
    <xf numFmtId="0" fontId="13" fillId="0" borderId="0" xfId="0" applyFont="1" applyAlignment="1" applyProtection="1">
      <alignment horizontal="center"/>
    </xf>
    <xf numFmtId="0" fontId="13" fillId="0" borderId="4" xfId="0" applyFont="1" applyBorder="1" applyAlignment="1" applyProtection="1">
      <alignment horizontal="center"/>
    </xf>
    <xf numFmtId="0" fontId="13" fillId="0" borderId="4" xfId="0" applyFont="1" applyBorder="1" applyAlignment="1" applyProtection="1">
      <alignment horizontal="left"/>
    </xf>
    <xf numFmtId="0" fontId="13" fillId="0" borderId="2" xfId="0" applyFont="1" applyBorder="1" applyAlignment="1" applyProtection="1">
      <alignment horizontal="center"/>
    </xf>
    <xf numFmtId="0" fontId="11" fillId="0" borderId="5" xfId="0" applyFont="1" applyBorder="1" applyAlignment="1">
      <alignment horizontal="left"/>
    </xf>
    <xf numFmtId="0" fontId="11" fillId="0" borderId="0" xfId="0" applyFont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EDF1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pc.edu/ai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pc.edu/ai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upc.edu/aie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upc.edu/a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E89B9-1B55-4A99-8DDE-593268AD2AC5}">
  <dimension ref="A1:I39"/>
  <sheetViews>
    <sheetView tabSelected="1" zoomScaleNormal="100" workbookViewId="0">
      <selection activeCell="I9" sqref="I9"/>
    </sheetView>
  </sheetViews>
  <sheetFormatPr baseColWidth="10" defaultRowHeight="15" x14ac:dyDescent="0.25"/>
  <cols>
    <col min="1" max="1" width="13.7109375" customWidth="1"/>
    <col min="2" max="2" width="22.5703125" customWidth="1"/>
    <col min="3" max="3" width="15.7109375" customWidth="1"/>
    <col min="4" max="4" width="14.28515625" customWidth="1"/>
    <col min="5" max="5" width="31.28515625" customWidth="1"/>
    <col min="6" max="6" width="14.85546875" customWidth="1"/>
  </cols>
  <sheetData>
    <row r="1" spans="1:9" x14ac:dyDescent="0.25">
      <c r="A1" s="42" t="s">
        <v>111</v>
      </c>
      <c r="B1" s="42"/>
      <c r="C1" s="40"/>
      <c r="D1" s="40"/>
      <c r="E1" s="43" t="s">
        <v>0</v>
      </c>
      <c r="F1" s="44" t="s">
        <v>1</v>
      </c>
      <c r="G1" s="40"/>
      <c r="H1" s="40"/>
      <c r="I1" s="43" t="s">
        <v>2</v>
      </c>
    </row>
    <row r="2" spans="1:9" x14ac:dyDescent="0.25">
      <c r="A2" s="1"/>
      <c r="B2" s="1"/>
      <c r="C2" s="2"/>
      <c r="D2" s="2"/>
      <c r="E2" s="2"/>
      <c r="F2" s="2"/>
      <c r="G2" s="2"/>
      <c r="H2" s="2"/>
      <c r="I2" s="3"/>
    </row>
    <row r="3" spans="1:9" ht="15.75" x14ac:dyDescent="0.25">
      <c r="A3" s="1" t="s">
        <v>3</v>
      </c>
      <c r="B3" s="67" t="s">
        <v>124</v>
      </c>
      <c r="C3" s="2"/>
      <c r="D3" s="3" t="s">
        <v>4</v>
      </c>
      <c r="E3" s="68">
        <v>105</v>
      </c>
      <c r="F3" s="1"/>
      <c r="G3" s="2"/>
      <c r="H3" s="3" t="s">
        <v>5</v>
      </c>
      <c r="I3" s="68">
        <v>3</v>
      </c>
    </row>
    <row r="4" spans="1:9" x14ac:dyDescent="0.25">
      <c r="A4" s="1"/>
      <c r="B4" s="2"/>
      <c r="C4" s="2"/>
      <c r="D4" s="2"/>
      <c r="E4" s="2"/>
      <c r="F4" s="2"/>
      <c r="G4" s="2"/>
      <c r="H4" s="2"/>
      <c r="I4" s="2"/>
    </row>
    <row r="5" spans="1:9" x14ac:dyDescent="0.25">
      <c r="A5" s="2"/>
      <c r="B5" s="1" t="s">
        <v>6</v>
      </c>
      <c r="C5" s="2" t="s">
        <v>7</v>
      </c>
      <c r="D5" s="2" t="s">
        <v>8</v>
      </c>
      <c r="E5" s="2" t="s">
        <v>9</v>
      </c>
      <c r="F5" s="2"/>
      <c r="G5" s="72" t="s">
        <v>10</v>
      </c>
      <c r="H5" s="72"/>
      <c r="I5" s="72"/>
    </row>
    <row r="6" spans="1:9" ht="15.75" x14ac:dyDescent="0.25">
      <c r="A6" s="4" t="s">
        <v>11</v>
      </c>
      <c r="B6" s="5" t="s">
        <v>12</v>
      </c>
      <c r="C6" s="6" t="s">
        <v>13</v>
      </c>
      <c r="D6" s="6" t="s">
        <v>14</v>
      </c>
      <c r="E6" s="6" t="s">
        <v>15</v>
      </c>
      <c r="F6" s="6"/>
      <c r="G6" s="6" t="s">
        <v>16</v>
      </c>
      <c r="H6" s="6" t="s">
        <v>17</v>
      </c>
      <c r="I6" s="7" t="s">
        <v>18</v>
      </c>
    </row>
    <row r="7" spans="1:9" x14ac:dyDescent="0.25">
      <c r="A7" s="2">
        <v>1</v>
      </c>
      <c r="B7" s="67" t="s">
        <v>19</v>
      </c>
      <c r="C7" s="68">
        <v>29</v>
      </c>
      <c r="D7" s="68">
        <v>25</v>
      </c>
      <c r="E7" s="69">
        <v>35</v>
      </c>
      <c r="F7" s="66"/>
      <c r="G7" s="68">
        <v>30</v>
      </c>
      <c r="H7" s="68">
        <v>30</v>
      </c>
      <c r="I7" s="68">
        <v>30</v>
      </c>
    </row>
    <row r="8" spans="1:9" x14ac:dyDescent="0.25">
      <c r="A8" s="2">
        <f>A7+1</f>
        <v>2</v>
      </c>
      <c r="B8" s="67" t="s">
        <v>20</v>
      </c>
      <c r="C8" s="68">
        <v>34</v>
      </c>
      <c r="D8" s="68">
        <v>17</v>
      </c>
      <c r="E8" s="69">
        <v>35</v>
      </c>
      <c r="F8" s="66"/>
      <c r="G8" s="68">
        <v>66</v>
      </c>
      <c r="H8" s="68">
        <v>74</v>
      </c>
      <c r="I8" s="68">
        <v>72</v>
      </c>
    </row>
    <row r="9" spans="1:9" x14ac:dyDescent="0.25">
      <c r="A9" s="2">
        <f t="shared" ref="A9:A38" si="0">A8+1</f>
        <v>3</v>
      </c>
      <c r="B9" s="67" t="s">
        <v>118</v>
      </c>
      <c r="C9" s="68">
        <v>12</v>
      </c>
      <c r="D9" s="68">
        <v>15</v>
      </c>
      <c r="E9" s="69">
        <v>17.5</v>
      </c>
      <c r="F9" s="66"/>
      <c r="G9" s="68">
        <v>65</v>
      </c>
      <c r="H9" s="68">
        <v>73</v>
      </c>
      <c r="I9" s="68">
        <v>71</v>
      </c>
    </row>
    <row r="10" spans="1:9" x14ac:dyDescent="0.25">
      <c r="A10" s="2">
        <f t="shared" si="0"/>
        <v>4</v>
      </c>
      <c r="B10" s="67" t="s">
        <v>120</v>
      </c>
      <c r="C10" s="68">
        <v>12</v>
      </c>
      <c r="D10" s="68">
        <v>15</v>
      </c>
      <c r="E10" s="69">
        <v>12</v>
      </c>
      <c r="F10" s="66"/>
      <c r="G10" s="68">
        <v>65</v>
      </c>
      <c r="H10" s="68">
        <v>73</v>
      </c>
      <c r="I10" s="68">
        <v>71</v>
      </c>
    </row>
    <row r="11" spans="1:9" x14ac:dyDescent="0.25">
      <c r="A11" s="2">
        <f t="shared" si="0"/>
        <v>5</v>
      </c>
      <c r="B11" s="67" t="s">
        <v>121</v>
      </c>
      <c r="C11" s="68">
        <v>12</v>
      </c>
      <c r="D11" s="68">
        <v>15</v>
      </c>
      <c r="E11" s="69">
        <v>15</v>
      </c>
      <c r="F11" s="66"/>
      <c r="G11" s="68">
        <v>65</v>
      </c>
      <c r="H11" s="68">
        <v>73</v>
      </c>
      <c r="I11" s="68">
        <v>71</v>
      </c>
    </row>
    <row r="12" spans="1:9" x14ac:dyDescent="0.25">
      <c r="A12" s="2">
        <f t="shared" si="0"/>
        <v>6</v>
      </c>
      <c r="B12" s="67" t="s">
        <v>119</v>
      </c>
      <c r="C12" s="68">
        <v>12</v>
      </c>
      <c r="D12" s="68">
        <v>15</v>
      </c>
      <c r="E12" s="69">
        <v>0.5</v>
      </c>
      <c r="F12" s="66"/>
      <c r="G12" s="68">
        <v>65</v>
      </c>
      <c r="H12" s="68">
        <v>73</v>
      </c>
      <c r="I12" s="68">
        <v>71</v>
      </c>
    </row>
    <row r="13" spans="1:9" x14ac:dyDescent="0.25">
      <c r="A13" s="2">
        <f t="shared" si="0"/>
        <v>7</v>
      </c>
      <c r="B13" s="67" t="s">
        <v>122</v>
      </c>
      <c r="C13" s="70">
        <v>17</v>
      </c>
      <c r="D13" s="70">
        <v>27</v>
      </c>
      <c r="E13" s="70">
        <v>24</v>
      </c>
      <c r="F13" s="66"/>
      <c r="G13" s="68">
        <v>65</v>
      </c>
      <c r="H13" s="68">
        <v>73</v>
      </c>
      <c r="I13" s="68">
        <v>71</v>
      </c>
    </row>
    <row r="14" spans="1:9" x14ac:dyDescent="0.25">
      <c r="A14" s="2">
        <f t="shared" si="0"/>
        <v>8</v>
      </c>
      <c r="B14" s="67" t="s">
        <v>123</v>
      </c>
      <c r="C14" s="70">
        <v>26</v>
      </c>
      <c r="D14" s="70">
        <v>19</v>
      </c>
      <c r="E14" s="70">
        <v>3</v>
      </c>
      <c r="F14" s="66"/>
      <c r="G14" s="68">
        <v>65</v>
      </c>
      <c r="H14" s="68">
        <v>73</v>
      </c>
      <c r="I14" s="68">
        <v>71</v>
      </c>
    </row>
    <row r="15" spans="1:9" x14ac:dyDescent="0.25">
      <c r="A15" s="2">
        <f t="shared" si="0"/>
        <v>9</v>
      </c>
      <c r="B15" s="67"/>
      <c r="C15" s="70"/>
      <c r="D15" s="70"/>
      <c r="E15" s="70"/>
      <c r="F15" s="66"/>
      <c r="G15" s="68"/>
      <c r="H15" s="68"/>
      <c r="I15" s="68"/>
    </row>
    <row r="16" spans="1:9" x14ac:dyDescent="0.25">
      <c r="A16" s="2">
        <f t="shared" si="0"/>
        <v>10</v>
      </c>
      <c r="B16" s="67"/>
      <c r="C16" s="68"/>
      <c r="D16" s="68"/>
      <c r="E16" s="69"/>
      <c r="F16" s="66"/>
      <c r="G16" s="68"/>
      <c r="H16" s="68"/>
      <c r="I16" s="68"/>
    </row>
    <row r="17" spans="1:9" x14ac:dyDescent="0.25">
      <c r="A17" s="2">
        <f t="shared" si="0"/>
        <v>11</v>
      </c>
      <c r="B17" s="67"/>
      <c r="C17" s="68"/>
      <c r="D17" s="68"/>
      <c r="E17" s="69"/>
      <c r="F17" s="66"/>
      <c r="G17" s="68"/>
      <c r="H17" s="68"/>
      <c r="I17" s="68"/>
    </row>
    <row r="18" spans="1:9" x14ac:dyDescent="0.25">
      <c r="A18" s="2">
        <f t="shared" si="0"/>
        <v>12</v>
      </c>
      <c r="B18" s="67"/>
      <c r="C18" s="68"/>
      <c r="D18" s="68"/>
      <c r="E18" s="69"/>
      <c r="F18" s="66"/>
      <c r="G18" s="68"/>
      <c r="H18" s="68"/>
      <c r="I18" s="68"/>
    </row>
    <row r="19" spans="1:9" x14ac:dyDescent="0.25">
      <c r="A19" s="2">
        <f t="shared" si="0"/>
        <v>13</v>
      </c>
      <c r="B19" s="67"/>
      <c r="C19" s="70"/>
      <c r="D19" s="70"/>
      <c r="E19" s="70"/>
      <c r="F19" s="66"/>
      <c r="G19" s="68"/>
      <c r="H19" s="68"/>
      <c r="I19" s="68"/>
    </row>
    <row r="20" spans="1:9" x14ac:dyDescent="0.25">
      <c r="A20" s="2">
        <f t="shared" si="0"/>
        <v>14</v>
      </c>
      <c r="B20" s="67"/>
      <c r="C20" s="70"/>
      <c r="D20" s="70"/>
      <c r="E20" s="70"/>
      <c r="F20" s="66"/>
      <c r="G20" s="68"/>
      <c r="H20" s="68"/>
      <c r="I20" s="68"/>
    </row>
    <row r="21" spans="1:9" x14ac:dyDescent="0.25">
      <c r="A21" s="2">
        <f t="shared" si="0"/>
        <v>15</v>
      </c>
      <c r="B21" s="67"/>
      <c r="C21" s="70"/>
      <c r="D21" s="70"/>
      <c r="E21" s="70"/>
      <c r="F21" s="66"/>
      <c r="G21" s="68"/>
      <c r="H21" s="68"/>
      <c r="I21" s="68"/>
    </row>
    <row r="22" spans="1:9" x14ac:dyDescent="0.25">
      <c r="A22" s="2">
        <f t="shared" si="0"/>
        <v>16</v>
      </c>
      <c r="B22" s="67"/>
      <c r="C22" s="70"/>
      <c r="D22" s="70"/>
      <c r="E22" s="70"/>
      <c r="F22" s="66"/>
      <c r="G22" s="68"/>
      <c r="H22" s="68"/>
      <c r="I22" s="68"/>
    </row>
    <row r="23" spans="1:9" x14ac:dyDescent="0.25">
      <c r="A23" s="2">
        <f t="shared" si="0"/>
        <v>17</v>
      </c>
      <c r="B23" s="67"/>
      <c r="C23" s="70"/>
      <c r="D23" s="70"/>
      <c r="E23" s="70"/>
      <c r="F23" s="66"/>
      <c r="G23" s="68"/>
      <c r="H23" s="68"/>
      <c r="I23" s="68"/>
    </row>
    <row r="24" spans="1:9" x14ac:dyDescent="0.25">
      <c r="A24" s="2">
        <f t="shared" si="0"/>
        <v>18</v>
      </c>
      <c r="B24" s="67"/>
      <c r="C24" s="70"/>
      <c r="D24" s="70"/>
      <c r="E24" s="70"/>
      <c r="F24" s="66"/>
      <c r="G24" s="68"/>
      <c r="H24" s="68"/>
      <c r="I24" s="68"/>
    </row>
    <row r="25" spans="1:9" x14ac:dyDescent="0.25">
      <c r="A25" s="2">
        <f t="shared" si="0"/>
        <v>19</v>
      </c>
      <c r="B25" s="67"/>
      <c r="C25" s="70"/>
      <c r="D25" s="70"/>
      <c r="E25" s="70"/>
      <c r="F25" s="66"/>
      <c r="G25" s="68"/>
      <c r="H25" s="68"/>
      <c r="I25" s="68"/>
    </row>
    <row r="26" spans="1:9" x14ac:dyDescent="0.25">
      <c r="A26" s="2">
        <f t="shared" si="0"/>
        <v>20</v>
      </c>
      <c r="B26" s="67"/>
      <c r="C26" s="70"/>
      <c r="D26" s="70"/>
      <c r="E26" s="70"/>
      <c r="F26" s="66"/>
      <c r="G26" s="68"/>
      <c r="H26" s="68"/>
      <c r="I26" s="68"/>
    </row>
    <row r="27" spans="1:9" x14ac:dyDescent="0.25">
      <c r="A27" s="2">
        <f t="shared" si="0"/>
        <v>21</v>
      </c>
      <c r="B27" s="67"/>
      <c r="C27" s="70"/>
      <c r="D27" s="70"/>
      <c r="E27" s="70"/>
      <c r="F27" s="66"/>
      <c r="G27" s="68"/>
      <c r="H27" s="68"/>
      <c r="I27" s="68"/>
    </row>
    <row r="28" spans="1:9" x14ac:dyDescent="0.25">
      <c r="A28" s="2">
        <f t="shared" si="0"/>
        <v>22</v>
      </c>
      <c r="B28" s="67"/>
      <c r="C28" s="70"/>
      <c r="D28" s="70"/>
      <c r="E28" s="70"/>
      <c r="F28" s="66"/>
      <c r="G28" s="68"/>
      <c r="H28" s="68"/>
      <c r="I28" s="68"/>
    </row>
    <row r="29" spans="1:9" x14ac:dyDescent="0.25">
      <c r="A29" s="2">
        <f t="shared" si="0"/>
        <v>23</v>
      </c>
      <c r="B29" s="67"/>
      <c r="C29" s="70"/>
      <c r="D29" s="70"/>
      <c r="E29" s="70"/>
      <c r="F29" s="66"/>
      <c r="G29" s="68"/>
      <c r="H29" s="68"/>
      <c r="I29" s="68"/>
    </row>
    <row r="30" spans="1:9" x14ac:dyDescent="0.25">
      <c r="A30" s="2">
        <f t="shared" si="0"/>
        <v>24</v>
      </c>
      <c r="B30" s="67"/>
      <c r="C30" s="70"/>
      <c r="D30" s="70"/>
      <c r="E30" s="70"/>
      <c r="F30" s="66"/>
      <c r="G30" s="68"/>
      <c r="H30" s="68"/>
      <c r="I30" s="68"/>
    </row>
    <row r="31" spans="1:9" x14ac:dyDescent="0.25">
      <c r="A31" s="2">
        <f t="shared" si="0"/>
        <v>25</v>
      </c>
      <c r="B31" s="67"/>
      <c r="C31" s="70"/>
      <c r="D31" s="70"/>
      <c r="E31" s="70"/>
      <c r="F31" s="66"/>
      <c r="G31" s="68"/>
      <c r="H31" s="68"/>
      <c r="I31" s="68"/>
    </row>
    <row r="32" spans="1:9" x14ac:dyDescent="0.25">
      <c r="A32" s="2">
        <f t="shared" si="0"/>
        <v>26</v>
      </c>
      <c r="B32" s="67"/>
      <c r="C32" s="70"/>
      <c r="D32" s="70"/>
      <c r="E32" s="70"/>
      <c r="F32" s="66"/>
      <c r="G32" s="68"/>
      <c r="H32" s="68"/>
      <c r="I32" s="68"/>
    </row>
    <row r="33" spans="1:9" x14ac:dyDescent="0.25">
      <c r="A33" s="2">
        <f t="shared" si="0"/>
        <v>27</v>
      </c>
      <c r="B33" s="67"/>
      <c r="C33" s="70"/>
      <c r="D33" s="70"/>
      <c r="E33" s="70"/>
      <c r="F33" s="66"/>
      <c r="G33" s="68"/>
      <c r="H33" s="68"/>
      <c r="I33" s="68"/>
    </row>
    <row r="34" spans="1:9" x14ac:dyDescent="0.25">
      <c r="A34" s="2">
        <f t="shared" si="0"/>
        <v>28</v>
      </c>
      <c r="B34" s="67"/>
      <c r="C34" s="70"/>
      <c r="D34" s="70"/>
      <c r="E34" s="70"/>
      <c r="F34" s="66"/>
      <c r="G34" s="68"/>
      <c r="H34" s="68"/>
      <c r="I34" s="68"/>
    </row>
    <row r="35" spans="1:9" x14ac:dyDescent="0.25">
      <c r="A35" s="2">
        <f t="shared" si="0"/>
        <v>29</v>
      </c>
      <c r="B35" s="67"/>
      <c r="C35" s="70"/>
      <c r="D35" s="70"/>
      <c r="E35" s="70"/>
      <c r="F35" s="66"/>
      <c r="G35" s="68"/>
      <c r="H35" s="68"/>
      <c r="I35" s="68"/>
    </row>
    <row r="36" spans="1:9" x14ac:dyDescent="0.25">
      <c r="A36" s="2">
        <f t="shared" si="0"/>
        <v>30</v>
      </c>
      <c r="B36" s="67"/>
      <c r="C36" s="70"/>
      <c r="D36" s="70"/>
      <c r="E36" s="70"/>
      <c r="F36" s="66"/>
      <c r="G36" s="68"/>
      <c r="H36" s="68"/>
      <c r="I36" s="68"/>
    </row>
    <row r="37" spans="1:9" x14ac:dyDescent="0.25">
      <c r="A37" s="2">
        <f t="shared" si="0"/>
        <v>31</v>
      </c>
      <c r="B37" s="67"/>
      <c r="C37" s="70"/>
      <c r="D37" s="70"/>
      <c r="E37" s="70"/>
      <c r="F37" s="66"/>
      <c r="G37" s="68"/>
      <c r="H37" s="68"/>
      <c r="I37" s="68"/>
    </row>
    <row r="38" spans="1:9" x14ac:dyDescent="0.25">
      <c r="A38" s="2">
        <f t="shared" si="0"/>
        <v>32</v>
      </c>
      <c r="B38" s="67"/>
      <c r="C38" s="70"/>
      <c r="D38" s="70"/>
      <c r="E38" s="70"/>
      <c r="F38" s="66"/>
      <c r="G38" s="68"/>
      <c r="H38" s="68"/>
      <c r="I38" s="68"/>
    </row>
    <row r="39" spans="1:9" x14ac:dyDescent="0.25">
      <c r="A39" s="2"/>
      <c r="B39" s="1" t="s">
        <v>21</v>
      </c>
      <c r="C39" s="2"/>
      <c r="D39" s="2"/>
      <c r="E39" s="9">
        <f>SUM(E7:E38)</f>
        <v>142</v>
      </c>
      <c r="F39" s="71" t="str">
        <f>IF(E39&gt;6*E3^(2/3),"PARAMENTS OK!","MANQUEN PARAMENTS")</f>
        <v>PARAMENTS OK!</v>
      </c>
      <c r="G39" s="2"/>
      <c r="H39" s="2"/>
      <c r="I39" s="2"/>
    </row>
  </sheetData>
  <sheetProtection algorithmName="SHA-512" hashValue="BpVTo5VqBTkWieAtix7p9Rqbx7Cz7xe3YB2l5aWBRFiBDhc6MMxwQJcCgIdR3V7S3mUCxT5PM7cxPB5sp/vxPA==" saltValue="fWbO1clZ6TR1pvO5PIBPYg==" spinCount="100000" sheet="1" objects="1" scenarios="1" selectLockedCells="1"/>
  <mergeCells count="1">
    <mergeCell ref="G5:I5"/>
  </mergeCells>
  <conditionalFormatting sqref="C13:E15 C19:E38">
    <cfRule type="cellIs" priority="1" stopIfTrue="1" operator="equal">
      <formula>0</formula>
    </cfRule>
  </conditionalFormatting>
  <hyperlinks>
    <hyperlink ref="F1" r:id="rId1" xr:uid="{DF598E19-D0D4-46C5-B68B-50A5C1AA57F1}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F29B2-4271-4816-9ED8-1ECB150E5C53}">
  <dimension ref="A1:M53"/>
  <sheetViews>
    <sheetView workbookViewId="0">
      <selection activeCell="A10" sqref="A10"/>
    </sheetView>
  </sheetViews>
  <sheetFormatPr baseColWidth="10" defaultRowHeight="15" x14ac:dyDescent="0.25"/>
  <sheetData>
    <row r="1" spans="1:13" x14ac:dyDescent="0.25">
      <c r="A1" s="42" t="s">
        <v>112</v>
      </c>
      <c r="B1" s="42"/>
      <c r="C1" s="42"/>
      <c r="D1" s="40"/>
      <c r="E1" s="42"/>
      <c r="F1" s="42"/>
      <c r="G1" s="40"/>
      <c r="H1" s="43" t="s">
        <v>0</v>
      </c>
      <c r="I1" s="44" t="s">
        <v>1</v>
      </c>
      <c r="J1" s="40"/>
      <c r="K1" s="40"/>
      <c r="L1" s="40"/>
      <c r="M1" s="40" t="s">
        <v>101</v>
      </c>
    </row>
    <row r="2" spans="1:13" x14ac:dyDescent="0.25">
      <c r="A2" s="2"/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19" t="s">
        <v>101</v>
      </c>
      <c r="B3" s="19"/>
      <c r="C3" s="19"/>
      <c r="D3" s="20"/>
      <c r="E3" s="20"/>
      <c r="F3" s="20"/>
      <c r="G3" s="73" t="s">
        <v>102</v>
      </c>
      <c r="H3" s="73"/>
      <c r="I3" s="73"/>
      <c r="J3" s="20"/>
      <c r="K3" s="73" t="s">
        <v>103</v>
      </c>
      <c r="L3" s="73"/>
      <c r="M3" s="73"/>
    </row>
    <row r="4" spans="1:13" x14ac:dyDescent="0.25">
      <c r="A4" s="2"/>
      <c r="B4" s="1"/>
      <c r="C4" s="1"/>
      <c r="D4" s="2"/>
      <c r="E4" s="2"/>
      <c r="F4" s="2"/>
      <c r="G4" s="2">
        <f>SUM(G13:G44)+'ENTRADA DE DADES'!$I$3*0.3</f>
        <v>14.260000000000003</v>
      </c>
      <c r="H4" s="2">
        <f>SUM(H13:H44)+'ENTRADA DE DADES'!$I$3*0.4</f>
        <v>10.920000000000002</v>
      </c>
      <c r="I4" s="2">
        <f>SUM(I13:I44)+'ENTRADA DE DADES'!$I$3*0.5</f>
        <v>10.07</v>
      </c>
      <c r="J4" s="2"/>
      <c r="K4" s="21">
        <f>SUM(K13:K44)</f>
        <v>3.94060678924404E-7</v>
      </c>
      <c r="L4" s="21">
        <f>SUM(L13:L44)</f>
        <v>1.5295757614429847E-6</v>
      </c>
      <c r="M4" s="21">
        <f>SUM(M13:M44)</f>
        <v>6.0349258712775663E-7</v>
      </c>
    </row>
    <row r="5" spans="1:13" x14ac:dyDescent="0.25">
      <c r="A5" s="34" t="s">
        <v>3</v>
      </c>
      <c r="B5" s="34"/>
      <c r="C5" s="34" t="str">
        <f>'ENTRADA DE DADES'!B3</f>
        <v>Taller de prova</v>
      </c>
      <c r="D5" s="35"/>
      <c r="E5" s="35"/>
      <c r="F5" s="35" t="str">
        <f>F11</f>
        <v>SUPERFÍCIE</v>
      </c>
      <c r="G5" s="74" t="s">
        <v>104</v>
      </c>
      <c r="H5" s="74"/>
      <c r="I5" s="74"/>
      <c r="J5" s="35"/>
      <c r="K5" s="74" t="s">
        <v>105</v>
      </c>
      <c r="L5" s="74"/>
      <c r="M5" s="74"/>
    </row>
    <row r="6" spans="1:13" ht="15.75" x14ac:dyDescent="0.25">
      <c r="A6" s="34" t="s">
        <v>117</v>
      </c>
      <c r="B6" s="34"/>
      <c r="C6" s="34">
        <f>'ENTRADA DE DADES'!E3</f>
        <v>105</v>
      </c>
      <c r="D6" s="35"/>
      <c r="E6" s="35"/>
      <c r="F6" s="36" t="str">
        <f>F12</f>
        <v>m2</v>
      </c>
      <c r="G6" s="36" t="s">
        <v>16</v>
      </c>
      <c r="H6" s="36" t="s">
        <v>17</v>
      </c>
      <c r="I6" s="36" t="s">
        <v>18</v>
      </c>
      <c r="J6" s="36"/>
      <c r="K6" s="36" t="s">
        <v>16</v>
      </c>
      <c r="L6" s="36" t="s">
        <v>17</v>
      </c>
      <c r="M6" s="36" t="s">
        <v>18</v>
      </c>
    </row>
    <row r="7" spans="1:13" x14ac:dyDescent="0.25">
      <c r="A7" s="34"/>
      <c r="B7" s="34"/>
      <c r="C7" s="34"/>
      <c r="D7" s="35"/>
      <c r="E7" s="35"/>
      <c r="F7" s="35"/>
      <c r="G7" s="37">
        <f>0.162*'ENTRADA DE DADES'!$E$3/(0.002*'ENTRADA DE DADES'!$E$3+RESULTATS!$G$4)</f>
        <v>1.1755355908776777</v>
      </c>
      <c r="H7" s="37">
        <f>0.162*'ENTRADA DE DADES'!$E$3/(0.003*'ENTRADA DE DADES'!$E$3+$H$4)</f>
        <v>1.514018691588785</v>
      </c>
      <c r="I7" s="37">
        <f>0.162*'ENTRADA DE DADES'!$E$3/(0.003*'ENTRADA DE DADES'!$E$3+$I$4)</f>
        <v>1.6379393355801639</v>
      </c>
      <c r="J7" s="35"/>
      <c r="K7" s="38">
        <f>10*LOG(K4/G4/0.000000000001)</f>
        <v>44.414435757335923</v>
      </c>
      <c r="L7" s="38">
        <f>10*LOG(L4/H4/0.000000000001)</f>
        <v>51.463483545320784</v>
      </c>
      <c r="M7" s="38">
        <f>10*LOG(M4/I4/0.000000000001)</f>
        <v>47.776424693490412</v>
      </c>
    </row>
    <row r="8" spans="1:13" x14ac:dyDescent="0.25">
      <c r="A8" s="31"/>
      <c r="B8" s="31"/>
      <c r="C8" s="31"/>
      <c r="D8" s="32"/>
      <c r="E8" s="32"/>
      <c r="F8" s="32"/>
      <c r="G8" s="39">
        <f>1.06+'ENTRADA DE DADES'!$E$3^0.5/95</f>
        <v>1.16786263964168</v>
      </c>
      <c r="H8" s="39">
        <f>1+'ENTRADA DE DADES'!$E$3^0.44/210</f>
        <v>1.0369065965120585</v>
      </c>
      <c r="I8" s="39">
        <f>0.97+('ENTRADA DE DADES'!$E$3^0.42)/255</f>
        <v>0.9976923189603446</v>
      </c>
      <c r="J8" s="32"/>
      <c r="K8" s="33"/>
      <c r="L8" s="33"/>
      <c r="M8" s="33"/>
    </row>
    <row r="9" spans="1:13" x14ac:dyDescent="0.25">
      <c r="A9" s="31"/>
      <c r="B9" s="31"/>
      <c r="C9" s="31"/>
      <c r="D9" s="32"/>
      <c r="E9" s="32"/>
      <c r="F9" s="32"/>
      <c r="G9" s="40"/>
      <c r="H9" s="41" t="s">
        <v>106</v>
      </c>
      <c r="I9" s="41"/>
      <c r="J9" s="32"/>
      <c r="K9" s="33"/>
      <c r="L9" s="33"/>
      <c r="M9" s="33"/>
    </row>
    <row r="10" spans="1:13" x14ac:dyDescent="0.25">
      <c r="A10" s="22"/>
      <c r="B10" s="22"/>
      <c r="C10" s="22"/>
      <c r="D10" s="23"/>
      <c r="E10" s="23"/>
      <c r="F10" s="23"/>
      <c r="G10" s="24"/>
      <c r="H10" s="24"/>
      <c r="I10" s="24"/>
      <c r="J10" s="23"/>
      <c r="K10" s="25"/>
      <c r="L10" s="25"/>
      <c r="M10" s="25"/>
    </row>
    <row r="11" spans="1:13" x14ac:dyDescent="0.25">
      <c r="A11" s="2"/>
      <c r="B11" s="1" t="s">
        <v>6</v>
      </c>
      <c r="C11" s="1"/>
      <c r="D11" s="2" t="s">
        <v>7</v>
      </c>
      <c r="E11" s="2" t="s">
        <v>8</v>
      </c>
      <c r="F11" s="2" t="s">
        <v>9</v>
      </c>
      <c r="G11" s="2" t="s">
        <v>16</v>
      </c>
      <c r="H11" s="2" t="s">
        <v>17</v>
      </c>
      <c r="I11" s="2" t="s">
        <v>18</v>
      </c>
      <c r="J11" s="2"/>
      <c r="K11" s="2" t="s">
        <v>16</v>
      </c>
      <c r="L11" s="2" t="s">
        <v>17</v>
      </c>
      <c r="M11" s="2" t="s">
        <v>18</v>
      </c>
    </row>
    <row r="12" spans="1:13" ht="15.75" x14ac:dyDescent="0.25">
      <c r="A12" s="4" t="s">
        <v>11</v>
      </c>
      <c r="B12" s="5" t="s">
        <v>12</v>
      </c>
      <c r="C12" s="5"/>
      <c r="D12" s="6" t="s">
        <v>107</v>
      </c>
      <c r="E12" s="6" t="s">
        <v>108</v>
      </c>
      <c r="F12" s="6" t="s">
        <v>15</v>
      </c>
      <c r="G12" s="75" t="s">
        <v>109</v>
      </c>
      <c r="H12" s="75"/>
      <c r="I12" s="75"/>
      <c r="J12" s="6"/>
      <c r="K12" s="75" t="s">
        <v>110</v>
      </c>
      <c r="L12" s="75"/>
      <c r="M12" s="76"/>
    </row>
    <row r="13" spans="1:13" x14ac:dyDescent="0.25">
      <c r="A13" s="2">
        <f>'ENTRADA DE DADES'!A7</f>
        <v>1</v>
      </c>
      <c r="B13" s="85" t="str">
        <f>'ENTRADA DE DADES'!B7</f>
        <v>Terra</v>
      </c>
      <c r="C13" s="85"/>
      <c r="D13" s="66">
        <f>'ENTRADA DE DADES'!C7</f>
        <v>29</v>
      </c>
      <c r="E13" s="66">
        <f>'ENTRADA DE DADES'!D7</f>
        <v>25</v>
      </c>
      <c r="F13" s="66">
        <f>'ENTRADA DE DADES'!E7</f>
        <v>35</v>
      </c>
      <c r="G13" s="2">
        <f>'ENTRADA DE DADES'!$E7*VLOOKUP('ENTRADA DE DADES'!$D7,'FITXER 2 (ACABATS)'!$C$5:$G$46,3,FALSE)</f>
        <v>9.8000000000000007</v>
      </c>
      <c r="H13" s="2">
        <f>'ENTRADA DE DADES'!$E7*VLOOKUP('ENTRADA DE DADES'!$D7,'FITXER 2 (ACABATS)'!$C$5:$G$46,4,FALSE)</f>
        <v>5.95</v>
      </c>
      <c r="I13" s="2">
        <f>IFERROR('ENTRADA DE DADES'!$E7*VLOOKUP('ENTRADA DE DADES'!$D7,'FITXER 2 (ACABATS)'!$C$5:$G$46,5,FALSE),0)</f>
        <v>3.5</v>
      </c>
      <c r="J13" s="2"/>
      <c r="K13" s="21">
        <f>IFERROR('ENTRADA DE DADES'!$E7*10^(('ENTRADA DE DADES'!G7-VLOOKUP('ENTRADA DE DADES'!$C7,'FITXER 1 (PARAMENTS)'!$C$5:$H$69,4,FALSE))/10)*0.000000000001,0)</f>
        <v>1.3933750969372405E-12</v>
      </c>
      <c r="L13" s="21">
        <f>IFERROR('ENTRADA DE DADES'!$E7*10^(('ENTRADA DE DADES'!H7-VLOOKUP('ENTRADA DE DADES'!$C7,'FITXER 1 (PARAMENTS)'!$C$5:$H$69,5,FALSE))/10)*0.000000000001,0)</f>
        <v>1.7541553176954525E-13</v>
      </c>
      <c r="M13" s="21">
        <f>IFERROR('ENTRADA DE DADES'!$E7*10^(('ENTRADA DE DADES'!I7-VLOOKUP('ENTRADA DE DADES'!$C7,'FITXER 1 (PARAMENTS)'!$C$5:$H$69,6,FALSE))/10)*0.000000000001,0)</f>
        <v>3.5000000000000002E-14</v>
      </c>
    </row>
    <row r="14" spans="1:13" x14ac:dyDescent="0.25">
      <c r="A14" s="2">
        <f>'ENTRADA DE DADES'!A8</f>
        <v>2</v>
      </c>
      <c r="B14" s="86" t="str">
        <f>'ENTRADA DE DADES'!B8</f>
        <v>Sostre</v>
      </c>
      <c r="C14" s="86"/>
      <c r="D14" s="66">
        <f>'ENTRADA DE DADES'!C8</f>
        <v>34</v>
      </c>
      <c r="E14" s="66">
        <f>'ENTRADA DE DADES'!D8</f>
        <v>17</v>
      </c>
      <c r="F14" s="66">
        <f>'ENTRADA DE DADES'!E8</f>
        <v>35</v>
      </c>
      <c r="G14" s="2">
        <f>'ENTRADA DE DADES'!$E8*VLOOKUP('ENTRADA DE DADES'!$D8,'FITXER 2 (ACABATS)'!$C$5:$G$46,3,FALSE)</f>
        <v>1.4000000000000001</v>
      </c>
      <c r="H14" s="2">
        <f>'ENTRADA DE DADES'!$E8*VLOOKUP('ENTRADA DE DADES'!$D8,'FITXER 2 (ACABATS)'!$C$5:$G$47,4,FALSE)</f>
        <v>1.4000000000000001</v>
      </c>
      <c r="I14" s="2">
        <f>IFERROR('ENTRADA DE DADES'!$E8*VLOOKUP('ENTRADA DE DADES'!$D8,'FITXER 2 (ACABATS)'!$C$5:$G$46,5,FALSE),0)</f>
        <v>2.1</v>
      </c>
      <c r="J14" s="2"/>
      <c r="K14" s="21">
        <f>IFERROR('ENTRADA DE DADES'!$E8*10^(('ENTRADA DE DADES'!G8-VLOOKUP('ENTRADA DE DADES'!$C8,'FITXER 1 (PARAMENTS)'!$C$5:$H$69,4,FALSE))/10)*0.000000000001,0)</f>
        <v>4.4062389412795865E-9</v>
      </c>
      <c r="L14" s="21">
        <f>IFERROR('ENTRADA DE DADES'!$E8*10^(('ENTRADA DE DADES'!H8-VLOOKUP('ENTRADA DE DADES'!$C8,'FITXER 1 (PARAMENTS)'!$C$5:$H$69,5,FALSE))/10)*0.000000000001,0)</f>
        <v>2.7801488215349869E-9</v>
      </c>
      <c r="M14" s="21">
        <f>IFERROR('ENTRADA DE DADES'!$E8*10^(('ENTRADA DE DADES'!I8-VLOOKUP('ENTRADA DE DADES'!$C8,'FITXER 1 (PARAMENTS)'!$C$5:$H$69,6,FALSE))/10)*0.000000000001,0)</f>
        <v>4.4062389412795854E-11</v>
      </c>
    </row>
    <row r="15" spans="1:13" x14ac:dyDescent="0.25">
      <c r="A15" s="2">
        <f>'ENTRADA DE DADES'!A9</f>
        <v>3</v>
      </c>
      <c r="B15" s="86" t="str">
        <f>'ENTRADA DE DADES'!B9</f>
        <v>Paret N</v>
      </c>
      <c r="C15" s="86"/>
      <c r="D15" s="66">
        <f>'ENTRADA DE DADES'!C9</f>
        <v>12</v>
      </c>
      <c r="E15" s="66">
        <f>'ENTRADA DE DADES'!D9</f>
        <v>15</v>
      </c>
      <c r="F15" s="66">
        <f>'ENTRADA DE DADES'!E9</f>
        <v>17.5</v>
      </c>
      <c r="G15" s="2">
        <f>'ENTRADA DE DADES'!$E9*VLOOKUP('ENTRADA DE DADES'!$D9,'FITXER 2 (ACABATS)'!$C$5:$G$46,3,FALSE)</f>
        <v>0.35000000000000003</v>
      </c>
      <c r="H15" s="2">
        <f>'ENTRADA DE DADES'!$E9*VLOOKUP('ENTRADA DE DADES'!$D9,'FITXER 2 (ACABATS)'!$C$5:$G$47,4,FALSE)</f>
        <v>0.52500000000000002</v>
      </c>
      <c r="I15" s="2">
        <f>IFERROR('ENTRADA DE DADES'!$E9*VLOOKUP('ENTRADA DE DADES'!$D9,'FITXER 2 (ACABATS)'!$C$5:$G$46,5,FALSE),0)</f>
        <v>0.875</v>
      </c>
      <c r="J15" s="2"/>
      <c r="K15" s="21">
        <f>IFERROR('ENTRADA DE DADES'!$E9*10^(('ENTRADA DE DADES'!G9-VLOOKUP('ENTRADA DE DADES'!$C9,'FITXER 1 (PARAMENTS)'!$C$5:$H$69,4,FALSE))/10)*0.000000000001,0)</f>
        <v>3.4917090511955401E-9</v>
      </c>
      <c r="L15" s="21">
        <f>IFERROR('ENTRADA DE DADES'!$E9*10^(('ENTRADA DE DADES'!H9-VLOOKUP('ENTRADA DE DADES'!$C9,'FITXER 1 (PARAMENTS)'!$C$5:$H$69,5,FALSE))/10)*0.000000000001,0)</f>
        <v>4.3958012551417659E-9</v>
      </c>
      <c r="M15" s="21">
        <f>IFERROR('ENTRADA DE DADES'!$E9*10^(('ENTRADA DE DADES'!I9-VLOOKUP('ENTRADA DE DADES'!$C9,'FITXER 1 (PARAMENTS)'!$C$5:$H$69,6,FALSE))/10)*0.000000000001,0)</f>
        <v>1.3900744107674929E-10</v>
      </c>
    </row>
    <row r="16" spans="1:13" x14ac:dyDescent="0.25">
      <c r="A16" s="2">
        <f>'ENTRADA DE DADES'!A10</f>
        <v>4</v>
      </c>
      <c r="B16" s="86" t="str">
        <f>'ENTRADA DE DADES'!B10</f>
        <v>Paret E</v>
      </c>
      <c r="C16" s="86"/>
      <c r="D16" s="66">
        <f>'ENTRADA DE DADES'!C10</f>
        <v>12</v>
      </c>
      <c r="E16" s="66">
        <f>'ENTRADA DE DADES'!D10</f>
        <v>15</v>
      </c>
      <c r="F16" s="66">
        <f>'ENTRADA DE DADES'!E10</f>
        <v>12</v>
      </c>
      <c r="G16" s="2">
        <f>'ENTRADA DE DADES'!$E10*VLOOKUP('ENTRADA DE DADES'!$D10,'FITXER 2 (ACABATS)'!$C$5:$G$46,3,FALSE)</f>
        <v>0.24</v>
      </c>
      <c r="H16" s="2">
        <f>'ENTRADA DE DADES'!$E10*VLOOKUP('ENTRADA DE DADES'!$D10,'FITXER 2 (ACABATS)'!$C$5:$G$47,4,FALSE)</f>
        <v>0.36</v>
      </c>
      <c r="I16" s="2">
        <f>IFERROR('ENTRADA DE DADES'!$E10*VLOOKUP('ENTRADA DE DADES'!$D10,'FITXER 2 (ACABATS)'!$C$5:$G$46,5,FALSE),0)</f>
        <v>0.60000000000000009</v>
      </c>
      <c r="J16" s="2"/>
      <c r="K16" s="21">
        <f>IFERROR('ENTRADA DE DADES'!$E10*10^(('ENTRADA DE DADES'!G10-VLOOKUP('ENTRADA DE DADES'!$C10,'FITXER 1 (PARAMENTS)'!$C$5:$H$69,4,FALSE))/10)*0.000000000001,0)</f>
        <v>2.3943147779626562E-9</v>
      </c>
      <c r="L16" s="21">
        <f>IFERROR('ENTRADA DE DADES'!$E10*10^(('ENTRADA DE DADES'!H10-VLOOKUP('ENTRADA DE DADES'!$C10,'FITXER 1 (PARAMENTS)'!$C$5:$H$69,5,FALSE))/10)*0.000000000001,0)</f>
        <v>3.0142637178114963E-9</v>
      </c>
      <c r="M16" s="21">
        <f>IFERROR('ENTRADA DE DADES'!$E10*10^(('ENTRADA DE DADES'!I10-VLOOKUP('ENTRADA DE DADES'!$C10,'FITXER 1 (PARAMENTS)'!$C$5:$H$69,6,FALSE))/10)*0.000000000001,0)</f>
        <v>9.5319388166913812E-11</v>
      </c>
    </row>
    <row r="17" spans="1:13" x14ac:dyDescent="0.25">
      <c r="A17" s="2">
        <f>'ENTRADA DE DADES'!A11</f>
        <v>5</v>
      </c>
      <c r="B17" s="86" t="str">
        <f>'ENTRADA DE DADES'!B11</f>
        <v>Paret O</v>
      </c>
      <c r="C17" s="86"/>
      <c r="D17" s="66">
        <f>'ENTRADA DE DADES'!C11</f>
        <v>12</v>
      </c>
      <c r="E17" s="66">
        <f>'ENTRADA DE DADES'!D11</f>
        <v>15</v>
      </c>
      <c r="F17" s="66">
        <f>'ENTRADA DE DADES'!E11</f>
        <v>15</v>
      </c>
      <c r="G17" s="2">
        <f>'ENTRADA DE DADES'!$E11*VLOOKUP('ENTRADA DE DADES'!$D11,'FITXER 2 (ACABATS)'!$C$5:$G$46,3,FALSE)</f>
        <v>0.3</v>
      </c>
      <c r="H17" s="2">
        <f>'ENTRADA DE DADES'!$E11*VLOOKUP('ENTRADA DE DADES'!$D11,'FITXER 2 (ACABATS)'!$C$5:$G$47,4,FALSE)</f>
        <v>0.44999999999999996</v>
      </c>
      <c r="I17" s="2">
        <f>IFERROR('ENTRADA DE DADES'!$E11*VLOOKUP('ENTRADA DE DADES'!$D11,'FITXER 2 (ACABATS)'!$C$5:$G$46,5,FALSE),0)</f>
        <v>0.75</v>
      </c>
      <c r="J17" s="2"/>
      <c r="K17" s="21">
        <f>IFERROR('ENTRADA DE DADES'!$E11*10^(('ENTRADA DE DADES'!G11-VLOOKUP('ENTRADA DE DADES'!$C11,'FITXER 1 (PARAMENTS)'!$C$5:$H$69,4,FALSE))/10)*0.000000000001,0)</f>
        <v>2.99289347245332E-9</v>
      </c>
      <c r="L17" s="21">
        <f>IFERROR('ENTRADA DE DADES'!$E11*10^(('ENTRADA DE DADES'!H11-VLOOKUP('ENTRADA DE DADES'!$C11,'FITXER 1 (PARAMENTS)'!$C$5:$H$69,5,FALSE))/10)*0.000000000001,0)</f>
        <v>3.7678296472643711E-9</v>
      </c>
      <c r="M17" s="21">
        <f>IFERROR('ENTRADA DE DADES'!$E11*10^(('ENTRADA DE DADES'!I11-VLOOKUP('ENTRADA DE DADES'!$C11,'FITXER 1 (PARAMENTS)'!$C$5:$H$69,6,FALSE))/10)*0.000000000001,0)</f>
        <v>1.1914923520864227E-10</v>
      </c>
    </row>
    <row r="18" spans="1:13" x14ac:dyDescent="0.25">
      <c r="A18" s="2">
        <f>'ENTRADA DE DADES'!A12</f>
        <v>6</v>
      </c>
      <c r="B18" s="86" t="str">
        <f>'ENTRADA DE DADES'!B12</f>
        <v>Paret S</v>
      </c>
      <c r="C18" s="86"/>
      <c r="D18" s="66">
        <f>'ENTRADA DE DADES'!C12</f>
        <v>12</v>
      </c>
      <c r="E18" s="66">
        <f>'ENTRADA DE DADES'!D12</f>
        <v>15</v>
      </c>
      <c r="F18" s="66">
        <f>'ENTRADA DE DADES'!E12</f>
        <v>0.5</v>
      </c>
      <c r="G18" s="2">
        <f>'ENTRADA DE DADES'!$E12*VLOOKUP('ENTRADA DE DADES'!$D12,'FITXER 2 (ACABATS)'!$C$5:$G$46,3,FALSE)</f>
        <v>0.01</v>
      </c>
      <c r="H18" s="2">
        <f>'ENTRADA DE DADES'!$E12*VLOOKUP('ENTRADA DE DADES'!$D12,'FITXER 2 (ACABATS)'!$C$5:$G$47,4,FALSE)</f>
        <v>1.4999999999999999E-2</v>
      </c>
      <c r="I18" s="2">
        <f>IFERROR('ENTRADA DE DADES'!$E12*VLOOKUP('ENTRADA DE DADES'!$D12,'FITXER 2 (ACABATS)'!$C$5:$G$46,5,FALSE),0)</f>
        <v>2.5000000000000001E-2</v>
      </c>
      <c r="J18" s="2"/>
      <c r="K18" s="21">
        <f>IFERROR('ENTRADA DE DADES'!$E12*10^(('ENTRADA DE DADES'!G12-VLOOKUP('ENTRADA DE DADES'!$C12,'FITXER 1 (PARAMENTS)'!$C$5:$H$69,4,FALSE))/10)*0.000000000001,0)</f>
        <v>9.9763115748444012E-11</v>
      </c>
      <c r="L18" s="21">
        <f>IFERROR('ENTRADA DE DADES'!$E12*10^(('ENTRADA DE DADES'!H12-VLOOKUP('ENTRADA DE DADES'!$C12,'FITXER 1 (PARAMENTS)'!$C$5:$H$69,5,FALSE))/10)*0.000000000001,0)</f>
        <v>1.2559432157547902E-10</v>
      </c>
      <c r="M18" s="21">
        <f>IFERROR('ENTRADA DE DADES'!$E12*10^(('ENTRADA DE DADES'!I12-VLOOKUP('ENTRADA DE DADES'!$C12,'FITXER 1 (PARAMENTS)'!$C$5:$H$69,6,FALSE))/10)*0.000000000001,0)</f>
        <v>3.9716411736214091E-12</v>
      </c>
    </row>
    <row r="19" spans="1:13" x14ac:dyDescent="0.25">
      <c r="A19" s="2">
        <f>'ENTRADA DE DADES'!A13</f>
        <v>7</v>
      </c>
      <c r="B19" s="86" t="str">
        <f>'ENTRADA DE DADES'!B13</f>
        <v>Finestra S</v>
      </c>
      <c r="C19" s="86"/>
      <c r="D19" s="66">
        <f>'ENTRADA DE DADES'!C13</f>
        <v>17</v>
      </c>
      <c r="E19" s="66">
        <f>'ENTRADA DE DADES'!D13</f>
        <v>27</v>
      </c>
      <c r="F19" s="66">
        <f>'ENTRADA DE DADES'!E13</f>
        <v>24</v>
      </c>
      <c r="G19" s="2">
        <f>IFERROR('ENTRADA DE DADES'!$E13*VLOOKUP('ENTRADA DE DADES'!$D13,'FITXER 2 (ACABATS)'!$C$5:$G$46,3,FALSE),0)</f>
        <v>0.96</v>
      </c>
      <c r="H19" s="2">
        <f>IFERROR('ENTRADA DE DADES'!$E13*VLOOKUP('ENTRADA DE DADES'!$D13,'FITXER 2 (ACABATS)'!$C$5:$G$46,4,FALSE),0)</f>
        <v>0.72</v>
      </c>
      <c r="I19" s="2">
        <f>IFERROR('ENTRADA DE DADES'!$E13*VLOOKUP('ENTRADA DE DADES'!$D13,'FITXER 2 (ACABATS)'!$C$5:$G$46,5,FALSE),0)</f>
        <v>0.48</v>
      </c>
      <c r="J19" s="2"/>
      <c r="K19" s="21">
        <f>IFERROR('ENTRADA DE DADES'!$E13*10^(('ENTRADA DE DADES'!G13-VLOOKUP('ENTRADA DE DADES'!$C13,'FITXER 1 (PARAMENTS)'!$C$5:$H$69,4,FALSE))/10)*0.000000000001,0)</f>
        <v>3.8037436619066751E-7</v>
      </c>
      <c r="L19" s="21">
        <f>IFERROR('ENTRADA DE DADES'!$E13*10^(('ENTRADA DE DADES'!H13-VLOOKUP('ENTRADA DE DADES'!$C13,'FITXER 1 (PARAMENTS)'!$C$5:$H$69,5,FALSE))/10)*0.000000000001,0)</f>
        <v>1.5142976267524642E-6</v>
      </c>
      <c r="M19" s="21">
        <f>IFERROR('ENTRADA DE DADES'!$E13*10^(('ENTRADA DE DADES'!I13-VLOOKUP('ENTRADA DE DADES'!$C13,'FITXER 1 (PARAMENTS)'!$C$5:$H$69,6,FALSE))/10)*0.000000000001,0)</f>
        <v>6.0285274356230068E-7</v>
      </c>
    </row>
    <row r="20" spans="1:13" x14ac:dyDescent="0.25">
      <c r="A20" s="2">
        <f>'ENTRADA DE DADES'!A14</f>
        <v>8</v>
      </c>
      <c r="B20" s="86" t="str">
        <f>'ENTRADA DE DADES'!B14</f>
        <v>Porta O</v>
      </c>
      <c r="C20" s="86"/>
      <c r="D20" s="66">
        <f>'ENTRADA DE DADES'!C14</f>
        <v>26</v>
      </c>
      <c r="E20" s="66">
        <f>'ENTRADA DE DADES'!D14</f>
        <v>19</v>
      </c>
      <c r="F20" s="66">
        <f>'ENTRADA DE DADES'!E14</f>
        <v>3</v>
      </c>
      <c r="G20" s="2">
        <f>IFERROR('ENTRADA DE DADES'!$E14*VLOOKUP('ENTRADA DE DADES'!$D14,'FITXER 2 (ACABATS)'!$C$5:$G$46,3,FALSE),0)</f>
        <v>0.30000000000000004</v>
      </c>
      <c r="H20" s="2">
        <f>IFERROR('ENTRADA DE DADES'!$E14*VLOOKUP('ENTRADA DE DADES'!$D14,'FITXER 2 (ACABATS)'!$C$5:$G$46,4,FALSE),0)</f>
        <v>0.30000000000000004</v>
      </c>
      <c r="I20" s="2">
        <f>IFERROR('ENTRADA DE DADES'!$E14*VLOOKUP('ENTRADA DE DADES'!$D14,'FITXER 2 (ACABATS)'!$C$5:$G$46,5,FALSE),0)</f>
        <v>0.24</v>
      </c>
      <c r="J20" s="2"/>
      <c r="K20" s="21">
        <f>IFERROR('ENTRADA DE DADES'!$E14*10^(('ENTRADA DE DADES'!G14-VLOOKUP('ENTRADA DE DADES'!$C14,'FITXER 1 (PARAMENTS)'!$C$5:$H$69,4,FALSE))/10)*0.000000000001,0)</f>
        <v>3E-10</v>
      </c>
      <c r="L20" s="21">
        <f>IFERROR('ENTRADA DE DADES'!$E14*10^(('ENTRADA DE DADES'!H14-VLOOKUP('ENTRADA DE DADES'!$C14,'FITXER 1 (PARAMENTS)'!$C$5:$H$69,5,FALSE))/10)*0.000000000001,0)</f>
        <v>1.1943215116604929E-9</v>
      </c>
      <c r="M20" s="21">
        <f>IFERROR('ENTRADA DE DADES'!$E14*10^(('ENTRADA DE DADES'!I14-VLOOKUP('ENTRADA DE DADES'!$C14,'FITXER 1 (PARAMENTS)'!$C$5:$H$69,6,FALSE))/10)*0.000000000001,0)</f>
        <v>2.382984704172846E-10</v>
      </c>
    </row>
    <row r="21" spans="1:13" x14ac:dyDescent="0.25">
      <c r="A21" s="2">
        <f>'ENTRADA DE DADES'!A15</f>
        <v>9</v>
      </c>
      <c r="B21" s="86">
        <f>'ENTRADA DE DADES'!B15</f>
        <v>0</v>
      </c>
      <c r="C21" s="86"/>
      <c r="D21" s="66">
        <f>'ENTRADA DE DADES'!C15</f>
        <v>0</v>
      </c>
      <c r="E21" s="66">
        <f>'ENTRADA DE DADES'!D15</f>
        <v>0</v>
      </c>
      <c r="F21" s="66">
        <f>'ENTRADA DE DADES'!E15</f>
        <v>0</v>
      </c>
      <c r="G21" s="2">
        <f>IFERROR('ENTRADA DE DADES'!$E15*VLOOKUP('ENTRADA DE DADES'!$D15,'FITXER 2 (ACABATS)'!$C$5:$G$46,3,FALSE),0)</f>
        <v>0</v>
      </c>
      <c r="H21" s="26">
        <f>IFERROR('ENTRADA DE DADES'!$E15*VLOOKUP('ENTRADA DE DADES'!$D15,'FITXER 2 (ACABATS)'!$C$5:$G$46,4,FALSE),0)</f>
        <v>0</v>
      </c>
      <c r="I21" s="2">
        <f>IFERROR('ENTRADA DE DADES'!$E15*VLOOKUP('ENTRADA DE DADES'!$D15,'FITXER 2 (ACABATS)'!$C$5:$G$46,5,FALSE),0)</f>
        <v>0</v>
      </c>
      <c r="J21" s="2"/>
      <c r="K21" s="21">
        <f>IFERROR('ENTRADA DE DADES'!$E15*10^(('ENTRADA DE DADES'!G15-VLOOKUP('ENTRADA DE DADES'!$C15,'FITXER 1 (PARAMENTS)'!$C$5:$H$69,4,FALSE))/10)*0.000000000001,0)</f>
        <v>0</v>
      </c>
      <c r="L21" s="21">
        <f>IFERROR('ENTRADA DE DADES'!$E15*10^(('ENTRADA DE DADES'!H15-VLOOKUP('ENTRADA DE DADES'!$C15,'FITXER 1 (PARAMENTS)'!$C$5:$H$69,5,FALSE))/10)*0.000000000001,0)</f>
        <v>0</v>
      </c>
      <c r="M21" s="21">
        <f>IFERROR('ENTRADA DE DADES'!$E15*10^(('ENTRADA DE DADES'!I15-VLOOKUP('ENTRADA DE DADES'!$C15,'FITXER 1 (PARAMENTS)'!$C$5:$H$69,6,FALSE))/10)*0.000000000001,0)</f>
        <v>0</v>
      </c>
    </row>
    <row r="22" spans="1:13" x14ac:dyDescent="0.25">
      <c r="A22" s="2">
        <f>'ENTRADA DE DADES'!A16</f>
        <v>10</v>
      </c>
      <c r="B22" s="86">
        <f>'ENTRADA DE DADES'!B16</f>
        <v>0</v>
      </c>
      <c r="C22" s="86"/>
      <c r="D22" s="66">
        <f>'ENTRADA DE DADES'!C16</f>
        <v>0</v>
      </c>
      <c r="E22" s="66">
        <f>'ENTRADA DE DADES'!D16</f>
        <v>0</v>
      </c>
      <c r="F22" s="66">
        <f>'ENTRADA DE DADES'!E16</f>
        <v>0</v>
      </c>
      <c r="G22" s="2">
        <f>IFERROR('ENTRADA DE DADES'!$E16*VLOOKUP('ENTRADA DE DADES'!$D16,'FITXER 2 (ACABATS)'!$C$5:$G$46,3,FALSE),0)</f>
        <v>0</v>
      </c>
      <c r="H22" s="26">
        <f>IFERROR('ENTRADA DE DADES'!$E16*VLOOKUP('ENTRADA DE DADES'!$D16,'FITXER 2 (ACABATS)'!$C$5:$G$46,4,FALSE),0)</f>
        <v>0</v>
      </c>
      <c r="I22" s="2">
        <f>IFERROR('ENTRADA DE DADES'!$E16*VLOOKUP('ENTRADA DE DADES'!$D16,'FITXER 2 (ACABATS)'!$C$5:$G$46,5,FALSE),0)</f>
        <v>0</v>
      </c>
      <c r="J22" s="2"/>
      <c r="K22" s="21">
        <f>IFERROR('ENTRADA DE DADES'!$E16*10^(('ENTRADA DE DADES'!G16-VLOOKUP('ENTRADA DE DADES'!$C16,'FITXER 1 (PARAMENTS)'!$C$5:$H$69,4,FALSE))/10)*0.000000000001,0)</f>
        <v>0</v>
      </c>
      <c r="L22" s="21">
        <f>IFERROR('ENTRADA DE DADES'!$E16*10^(('ENTRADA DE DADES'!H16-VLOOKUP('ENTRADA DE DADES'!$C16,'FITXER 1 (PARAMENTS)'!$C$5:$H$69,5,FALSE))/10)*0.000000000001,0)</f>
        <v>0</v>
      </c>
      <c r="M22" s="21">
        <f>IFERROR('ENTRADA DE DADES'!$E16*10^(('ENTRADA DE DADES'!I16-VLOOKUP('ENTRADA DE DADES'!$C16,'FITXER 1 (PARAMENTS)'!$C$5:$H$69,6,FALSE))/10)*0.000000000001,0)</f>
        <v>0</v>
      </c>
    </row>
    <row r="23" spans="1:13" x14ac:dyDescent="0.25">
      <c r="A23" s="2">
        <f>'ENTRADA DE DADES'!A17</f>
        <v>11</v>
      </c>
      <c r="B23" s="86">
        <f>'ENTRADA DE DADES'!B17</f>
        <v>0</v>
      </c>
      <c r="C23" s="86"/>
      <c r="D23" s="66">
        <f>'ENTRADA DE DADES'!C17</f>
        <v>0</v>
      </c>
      <c r="E23" s="66">
        <f>'ENTRADA DE DADES'!D17</f>
        <v>0</v>
      </c>
      <c r="F23" s="66">
        <f>'ENTRADA DE DADES'!E17</f>
        <v>0</v>
      </c>
      <c r="G23" s="2">
        <f>IFERROR('ENTRADA DE DADES'!$E17*VLOOKUP('ENTRADA DE DADES'!$D17,'FITXER 2 (ACABATS)'!$C$5:$G$46,3,FALSE),0)</f>
        <v>0</v>
      </c>
      <c r="H23" s="26">
        <f>IFERROR('ENTRADA DE DADES'!$E17*VLOOKUP('ENTRADA DE DADES'!$D17,'FITXER 2 (ACABATS)'!$C$5:$G$46,4,FALSE),0)</f>
        <v>0</v>
      </c>
      <c r="I23" s="2">
        <f>IFERROR('ENTRADA DE DADES'!$E17*VLOOKUP('ENTRADA DE DADES'!$D17,'FITXER 2 (ACABATS)'!$C$5:$G$46,5,FALSE),0)</f>
        <v>0</v>
      </c>
      <c r="J23" s="2"/>
      <c r="K23" s="21">
        <f>IFERROR('ENTRADA DE DADES'!$E17*10^(('ENTRADA DE DADES'!G17-VLOOKUP('ENTRADA DE DADES'!$C17,'FITXER 1 (PARAMENTS)'!$C$5:$H$69,4,FALSE))/10)*0.000000000001,0)</f>
        <v>0</v>
      </c>
      <c r="L23" s="21">
        <f>IFERROR('ENTRADA DE DADES'!$E17*10^(('ENTRADA DE DADES'!H17-VLOOKUP('ENTRADA DE DADES'!$C17,'FITXER 1 (PARAMENTS)'!$C$5:$H$69,5,FALSE))/10)*0.000000000001,0)</f>
        <v>0</v>
      </c>
      <c r="M23" s="21">
        <f>IFERROR('ENTRADA DE DADES'!$E17*10^(('ENTRADA DE DADES'!I17-VLOOKUP('ENTRADA DE DADES'!$C17,'FITXER 1 (PARAMENTS)'!$C$5:$H$69,6,FALSE))/10)*0.000000000001,0)</f>
        <v>0</v>
      </c>
    </row>
    <row r="24" spans="1:13" x14ac:dyDescent="0.25">
      <c r="A24" s="2">
        <f>'ENTRADA DE DADES'!A18</f>
        <v>12</v>
      </c>
      <c r="B24" s="86">
        <f>'ENTRADA DE DADES'!B18</f>
        <v>0</v>
      </c>
      <c r="C24" s="86"/>
      <c r="D24" s="66">
        <f>'ENTRADA DE DADES'!C18</f>
        <v>0</v>
      </c>
      <c r="E24" s="66">
        <f>'ENTRADA DE DADES'!D18</f>
        <v>0</v>
      </c>
      <c r="F24" s="66">
        <f>'ENTRADA DE DADES'!E18</f>
        <v>0</v>
      </c>
      <c r="G24" s="2">
        <f>IFERROR('ENTRADA DE DADES'!$E18*VLOOKUP('ENTRADA DE DADES'!$D18,'FITXER 2 (ACABATS)'!$C$5:$G$46,3,FALSE),0)</f>
        <v>0</v>
      </c>
      <c r="H24" s="26">
        <f>IFERROR('ENTRADA DE DADES'!$E18*VLOOKUP('ENTRADA DE DADES'!$D18,'FITXER 2 (ACABATS)'!$C$5:$G$46,4,FALSE),0)</f>
        <v>0</v>
      </c>
      <c r="I24" s="2">
        <f>IFERROR('ENTRADA DE DADES'!$E18*VLOOKUP('ENTRADA DE DADES'!$D18,'FITXER 2 (ACABATS)'!$C$5:$G$46,5,FALSE),0)</f>
        <v>0</v>
      </c>
      <c r="J24" s="2"/>
      <c r="K24" s="21">
        <f>IFERROR('ENTRADA DE DADES'!$E18*10^(('ENTRADA DE DADES'!G18-VLOOKUP('ENTRADA DE DADES'!$C18,'FITXER 1 (PARAMENTS)'!$C$5:$H$69,4,FALSE))/10)*0.000000000001,0)</f>
        <v>0</v>
      </c>
      <c r="L24" s="21">
        <f>IFERROR('ENTRADA DE DADES'!$E18*10^(('ENTRADA DE DADES'!H18-VLOOKUP('ENTRADA DE DADES'!$C18,'FITXER 1 (PARAMENTS)'!$C$5:$H$69,5,FALSE))/10)*0.000000000001,0)</f>
        <v>0</v>
      </c>
      <c r="M24" s="21">
        <f>IFERROR('ENTRADA DE DADES'!$E18*10^(('ENTRADA DE DADES'!I18-VLOOKUP('ENTRADA DE DADES'!$C18,'FITXER 1 (PARAMENTS)'!$C$5:$H$69,6,FALSE))/10)*0.000000000001,0)</f>
        <v>0</v>
      </c>
    </row>
    <row r="25" spans="1:13" x14ac:dyDescent="0.25">
      <c r="A25" s="2">
        <f>'ENTRADA DE DADES'!A19</f>
        <v>13</v>
      </c>
      <c r="B25" s="86">
        <f>'ENTRADA DE DADES'!B19</f>
        <v>0</v>
      </c>
      <c r="C25" s="86"/>
      <c r="D25" s="66">
        <f>'ENTRADA DE DADES'!C19</f>
        <v>0</v>
      </c>
      <c r="E25" s="66">
        <f>'ENTRADA DE DADES'!D19</f>
        <v>0</v>
      </c>
      <c r="F25" s="66">
        <f>'ENTRADA DE DADES'!E19</f>
        <v>0</v>
      </c>
      <c r="G25" s="2">
        <f>IFERROR('ENTRADA DE DADES'!$E19*VLOOKUP('ENTRADA DE DADES'!$D19,'FITXER 2 (ACABATS)'!$C$5:$G$46,3,FALSE),0)</f>
        <v>0</v>
      </c>
      <c r="H25" s="26">
        <f>IFERROR('ENTRADA DE DADES'!$E19*VLOOKUP('ENTRADA DE DADES'!$D19,'FITXER 2 (ACABATS)'!$C$5:$G$46,4,FALSE),0)</f>
        <v>0</v>
      </c>
      <c r="I25" s="2">
        <f>IFERROR('ENTRADA DE DADES'!$E19*VLOOKUP('ENTRADA DE DADES'!$D19,'FITXER 2 (ACABATS)'!$C$5:$G$46,5,FALSE),0)</f>
        <v>0</v>
      </c>
      <c r="J25" s="2"/>
      <c r="K25" s="21">
        <f>IFERROR('ENTRADA DE DADES'!$E19*10^(('ENTRADA DE DADES'!G19-VLOOKUP('ENTRADA DE DADES'!$C19,'FITXER 1 (PARAMENTS)'!$C$5:$H$69,4,FALSE))/10)*0.000000000001,0)</f>
        <v>0</v>
      </c>
      <c r="L25" s="21">
        <f>IFERROR('ENTRADA DE DADES'!$E19*10^(('ENTRADA DE DADES'!H19-VLOOKUP('ENTRADA DE DADES'!$C19,'FITXER 1 (PARAMENTS)'!$C$5:$H$69,5,FALSE))/10)*0.000000000001,0)</f>
        <v>0</v>
      </c>
      <c r="M25" s="21">
        <f>IFERROR('ENTRADA DE DADES'!$E19*10^(('ENTRADA DE DADES'!I19-VLOOKUP('ENTRADA DE DADES'!$C19,'FITXER 1 (PARAMENTS)'!$C$5:$H$69,6,FALSE))/10)*0.000000000001,0)</f>
        <v>0</v>
      </c>
    </row>
    <row r="26" spans="1:13" x14ac:dyDescent="0.25">
      <c r="A26" s="2">
        <f>'ENTRADA DE DADES'!A20</f>
        <v>14</v>
      </c>
      <c r="B26" s="86">
        <f>'ENTRADA DE DADES'!B20</f>
        <v>0</v>
      </c>
      <c r="C26" s="86"/>
      <c r="D26" s="66">
        <f>'ENTRADA DE DADES'!C20</f>
        <v>0</v>
      </c>
      <c r="E26" s="66">
        <f>'ENTRADA DE DADES'!D20</f>
        <v>0</v>
      </c>
      <c r="F26" s="66">
        <f>'ENTRADA DE DADES'!E20</f>
        <v>0</v>
      </c>
      <c r="G26" s="2">
        <f>IFERROR('ENTRADA DE DADES'!$E20*VLOOKUP('ENTRADA DE DADES'!$D20,'FITXER 2 (ACABATS)'!$C$5:$G$46,3,FALSE),0)</f>
        <v>0</v>
      </c>
      <c r="H26" s="26">
        <f>IFERROR('ENTRADA DE DADES'!$E20*VLOOKUP('ENTRADA DE DADES'!$D20,'FITXER 2 (ACABATS)'!$C$5:$G$46,4,FALSE),0)</f>
        <v>0</v>
      </c>
      <c r="I26" s="2">
        <f>IFERROR('ENTRADA DE DADES'!$E20*VLOOKUP('ENTRADA DE DADES'!$D20,'FITXER 2 (ACABATS)'!$C$5:$G$46,5,FALSE),0)</f>
        <v>0</v>
      </c>
      <c r="J26" s="2"/>
      <c r="K26" s="21">
        <f>IFERROR('ENTRADA DE DADES'!$E20*10^(('ENTRADA DE DADES'!G20-VLOOKUP('ENTRADA DE DADES'!$C20,'FITXER 1 (PARAMENTS)'!$C$5:$H$69,4,FALSE))/10)*0.000000000001,0)</f>
        <v>0</v>
      </c>
      <c r="L26" s="21">
        <f>IFERROR('ENTRADA DE DADES'!$E20*10^(('ENTRADA DE DADES'!H20-VLOOKUP('ENTRADA DE DADES'!$C20,'FITXER 1 (PARAMENTS)'!$C$5:$H$69,5,FALSE))/10)*0.000000000001,0)</f>
        <v>0</v>
      </c>
      <c r="M26" s="21">
        <f>IFERROR('ENTRADA DE DADES'!$E20*10^(('ENTRADA DE DADES'!I20-VLOOKUP('ENTRADA DE DADES'!$C20,'FITXER 1 (PARAMENTS)'!$C$5:$H$69,6,FALSE))/10)*0.000000000001,0)</f>
        <v>0</v>
      </c>
    </row>
    <row r="27" spans="1:13" x14ac:dyDescent="0.25">
      <c r="A27" s="2">
        <f>'ENTRADA DE DADES'!A21</f>
        <v>15</v>
      </c>
      <c r="B27" s="86">
        <f>'ENTRADA DE DADES'!B21</f>
        <v>0</v>
      </c>
      <c r="C27" s="86"/>
      <c r="D27" s="66">
        <f>'ENTRADA DE DADES'!C21</f>
        <v>0</v>
      </c>
      <c r="E27" s="66">
        <f>'ENTRADA DE DADES'!D21</f>
        <v>0</v>
      </c>
      <c r="F27" s="66">
        <f>'ENTRADA DE DADES'!E21</f>
        <v>0</v>
      </c>
      <c r="G27" s="2">
        <f>IFERROR('ENTRADA DE DADES'!$E21*VLOOKUP('ENTRADA DE DADES'!$D21,'FITXER 2 (ACABATS)'!$C$5:$G$46,3,FALSE),0)</f>
        <v>0</v>
      </c>
      <c r="H27" s="26">
        <f>IFERROR('ENTRADA DE DADES'!$E21*VLOOKUP('ENTRADA DE DADES'!$D21,'FITXER 2 (ACABATS)'!$C$5:$G$46,4,FALSE),0)</f>
        <v>0</v>
      </c>
      <c r="I27" s="2">
        <f>IFERROR('ENTRADA DE DADES'!$E21*VLOOKUP('ENTRADA DE DADES'!$D21,'FITXER 2 (ACABATS)'!$C$5:$G$46,5,FALSE),0)</f>
        <v>0</v>
      </c>
      <c r="J27" s="2"/>
      <c r="K27" s="21">
        <f>IFERROR('ENTRADA DE DADES'!$E21*10^(('ENTRADA DE DADES'!G21-VLOOKUP('ENTRADA DE DADES'!$C21,'FITXER 1 (PARAMENTS)'!$C$5:$H$69,4,FALSE))/10)*0.000000000001,0)</f>
        <v>0</v>
      </c>
      <c r="L27" s="21">
        <f>IFERROR('ENTRADA DE DADES'!$E21*10^(('ENTRADA DE DADES'!H21-VLOOKUP('ENTRADA DE DADES'!$C21,'FITXER 1 (PARAMENTS)'!$C$5:$H$69,5,FALSE))/10)*0.000000000001,0)</f>
        <v>0</v>
      </c>
      <c r="M27" s="21">
        <f>IFERROR('ENTRADA DE DADES'!$E21*10^(('ENTRADA DE DADES'!I21-VLOOKUP('ENTRADA DE DADES'!$C21,'FITXER 1 (PARAMENTS)'!$C$5:$H$69,6,FALSE))/10)*0.000000000001,0)</f>
        <v>0</v>
      </c>
    </row>
    <row r="28" spans="1:13" x14ac:dyDescent="0.25">
      <c r="A28" s="2">
        <f>'ENTRADA DE DADES'!A22</f>
        <v>16</v>
      </c>
      <c r="B28" s="86">
        <f>'ENTRADA DE DADES'!B22</f>
        <v>0</v>
      </c>
      <c r="C28" s="86"/>
      <c r="D28" s="66">
        <f>'ENTRADA DE DADES'!C22</f>
        <v>0</v>
      </c>
      <c r="E28" s="66">
        <f>'ENTRADA DE DADES'!D22</f>
        <v>0</v>
      </c>
      <c r="F28" s="66">
        <f>'ENTRADA DE DADES'!E22</f>
        <v>0</v>
      </c>
      <c r="G28" s="2">
        <f>IFERROR('ENTRADA DE DADES'!$E22*VLOOKUP('ENTRADA DE DADES'!$D22,'FITXER 2 (ACABATS)'!$C$5:$G$46,3,FALSE),0)</f>
        <v>0</v>
      </c>
      <c r="H28" s="26">
        <f>IFERROR('ENTRADA DE DADES'!$E22*VLOOKUP('ENTRADA DE DADES'!$D22,'FITXER 2 (ACABATS)'!$C$5:$G$46,4,FALSE),0)</f>
        <v>0</v>
      </c>
      <c r="I28" s="2">
        <f>IFERROR('ENTRADA DE DADES'!$E22*VLOOKUP('ENTRADA DE DADES'!$D22,'FITXER 2 (ACABATS)'!$C$5:$G$46,5,FALSE),0)</f>
        <v>0</v>
      </c>
      <c r="J28" s="2"/>
      <c r="K28" s="21">
        <f>IFERROR('ENTRADA DE DADES'!$E22*10^(('ENTRADA DE DADES'!G22-VLOOKUP('ENTRADA DE DADES'!$C22,'FITXER 1 (PARAMENTS)'!$C$5:$H$69,4,FALSE))/10)*0.000000000001,0)</f>
        <v>0</v>
      </c>
      <c r="L28" s="21">
        <f>IFERROR('ENTRADA DE DADES'!$E22*10^(('ENTRADA DE DADES'!H22-VLOOKUP('ENTRADA DE DADES'!$C22,'FITXER 1 (PARAMENTS)'!$C$5:$H$69,5,FALSE))/10)*0.000000000001,0)</f>
        <v>0</v>
      </c>
      <c r="M28" s="21">
        <f>IFERROR('ENTRADA DE DADES'!$E22*10^(('ENTRADA DE DADES'!I22-VLOOKUP('ENTRADA DE DADES'!$C22,'FITXER 1 (PARAMENTS)'!$C$5:$H$69,6,FALSE))/10)*0.000000000001,0)</f>
        <v>0</v>
      </c>
    </row>
    <row r="29" spans="1:13" x14ac:dyDescent="0.25">
      <c r="A29" s="2">
        <f>'ENTRADA DE DADES'!A23</f>
        <v>17</v>
      </c>
      <c r="B29" s="86">
        <f>'ENTRADA DE DADES'!B23</f>
        <v>0</v>
      </c>
      <c r="C29" s="86"/>
      <c r="D29" s="66">
        <f>'ENTRADA DE DADES'!C23</f>
        <v>0</v>
      </c>
      <c r="E29" s="66">
        <f>'ENTRADA DE DADES'!D23</f>
        <v>0</v>
      </c>
      <c r="F29" s="66">
        <f>'ENTRADA DE DADES'!E23</f>
        <v>0</v>
      </c>
      <c r="G29" s="2">
        <f>IFERROR('ENTRADA DE DADES'!$E23*VLOOKUP('ENTRADA DE DADES'!$D23,'FITXER 2 (ACABATS)'!$C$5:$G$46,3,FALSE),0)</f>
        <v>0</v>
      </c>
      <c r="H29" s="26">
        <f>IFERROR('ENTRADA DE DADES'!$E23*VLOOKUP('ENTRADA DE DADES'!$D23,'FITXER 2 (ACABATS)'!$C$5:$G$46,4,FALSE),0)</f>
        <v>0</v>
      </c>
      <c r="I29" s="2">
        <f>IFERROR('ENTRADA DE DADES'!$E23*VLOOKUP('ENTRADA DE DADES'!$D23,'FITXER 2 (ACABATS)'!$C$5:$G$46,5,FALSE),0)</f>
        <v>0</v>
      </c>
      <c r="J29" s="2"/>
      <c r="K29" s="21">
        <f>IFERROR('ENTRADA DE DADES'!$E23*10^(('ENTRADA DE DADES'!G23-VLOOKUP('ENTRADA DE DADES'!$C23,'FITXER 1 (PARAMENTS)'!$C$5:$H$69,4,FALSE))/10)*0.000000000001,0)</f>
        <v>0</v>
      </c>
      <c r="L29" s="21">
        <f>IFERROR('ENTRADA DE DADES'!$E23*10^(('ENTRADA DE DADES'!H23-VLOOKUP('ENTRADA DE DADES'!$C23,'FITXER 1 (PARAMENTS)'!$C$5:$H$69,5,FALSE))/10)*0.000000000001,0)</f>
        <v>0</v>
      </c>
      <c r="M29" s="21">
        <f>IFERROR('ENTRADA DE DADES'!$E23*10^(('ENTRADA DE DADES'!I23-VLOOKUP('ENTRADA DE DADES'!$C23,'FITXER 1 (PARAMENTS)'!$C$5:$H$69,6,FALSE))/10)*0.000000000001,0)</f>
        <v>0</v>
      </c>
    </row>
    <row r="30" spans="1:13" x14ac:dyDescent="0.25">
      <c r="A30" s="2">
        <f>'ENTRADA DE DADES'!A24</f>
        <v>18</v>
      </c>
      <c r="B30" s="86">
        <f>'ENTRADA DE DADES'!B24</f>
        <v>0</v>
      </c>
      <c r="C30" s="86"/>
      <c r="D30" s="66">
        <f>'ENTRADA DE DADES'!C24</f>
        <v>0</v>
      </c>
      <c r="E30" s="66">
        <f>'ENTRADA DE DADES'!D24</f>
        <v>0</v>
      </c>
      <c r="F30" s="66">
        <f>'ENTRADA DE DADES'!E24</f>
        <v>0</v>
      </c>
      <c r="G30" s="2">
        <f>IFERROR('ENTRADA DE DADES'!$E24*VLOOKUP('ENTRADA DE DADES'!$D24,'FITXER 2 (ACABATS)'!$C$5:$G$46,3,FALSE),0)</f>
        <v>0</v>
      </c>
      <c r="H30" s="26">
        <f>IFERROR('ENTRADA DE DADES'!$E24*VLOOKUP('ENTRADA DE DADES'!$D24,'FITXER 2 (ACABATS)'!$C$5:$G$46,4,FALSE),0)</f>
        <v>0</v>
      </c>
      <c r="I30" s="2">
        <f>IFERROR('ENTRADA DE DADES'!$E24*VLOOKUP('ENTRADA DE DADES'!$D24,'FITXER 2 (ACABATS)'!$C$5:$G$46,5,FALSE),0)</f>
        <v>0</v>
      </c>
      <c r="J30" s="2"/>
      <c r="K30" s="21">
        <f>IFERROR('ENTRADA DE DADES'!$E24*10^(('ENTRADA DE DADES'!G24-VLOOKUP('ENTRADA DE DADES'!$C24,'FITXER 1 (PARAMENTS)'!$C$5:$H$69,4,FALSE))/10)*0.000000000001,0)</f>
        <v>0</v>
      </c>
      <c r="L30" s="21">
        <f>IFERROR('ENTRADA DE DADES'!$E24*10^(('ENTRADA DE DADES'!H24-VLOOKUP('ENTRADA DE DADES'!$C24,'FITXER 1 (PARAMENTS)'!$C$5:$H$69,5,FALSE))/10)*0.000000000001,0)</f>
        <v>0</v>
      </c>
      <c r="M30" s="21">
        <f>IFERROR('ENTRADA DE DADES'!$E24*10^(('ENTRADA DE DADES'!I24-VLOOKUP('ENTRADA DE DADES'!$C24,'FITXER 1 (PARAMENTS)'!$C$5:$H$69,6,FALSE))/10)*0.000000000001,0)</f>
        <v>0</v>
      </c>
    </row>
    <row r="31" spans="1:13" x14ac:dyDescent="0.25">
      <c r="A31" s="2">
        <f>'ENTRADA DE DADES'!A25</f>
        <v>19</v>
      </c>
      <c r="B31" s="86">
        <f>'ENTRADA DE DADES'!B25</f>
        <v>0</v>
      </c>
      <c r="C31" s="86"/>
      <c r="D31" s="66">
        <f>'ENTRADA DE DADES'!C25</f>
        <v>0</v>
      </c>
      <c r="E31" s="66">
        <f>'ENTRADA DE DADES'!D25</f>
        <v>0</v>
      </c>
      <c r="F31" s="66">
        <f>'ENTRADA DE DADES'!E25</f>
        <v>0</v>
      </c>
      <c r="G31" s="2">
        <f>IFERROR('ENTRADA DE DADES'!$E25*VLOOKUP('ENTRADA DE DADES'!$D25,'FITXER 2 (ACABATS)'!$C$5:$G$46,3,FALSE),0)</f>
        <v>0</v>
      </c>
      <c r="H31" s="26">
        <f>IFERROR('ENTRADA DE DADES'!$E25*VLOOKUP('ENTRADA DE DADES'!$D25,'FITXER 2 (ACABATS)'!$C$5:$G$46,4,FALSE),0)</f>
        <v>0</v>
      </c>
      <c r="I31" s="2">
        <f>IFERROR('ENTRADA DE DADES'!$E25*VLOOKUP('ENTRADA DE DADES'!$D25,'FITXER 2 (ACABATS)'!$C$5:$G$46,5,FALSE),0)</f>
        <v>0</v>
      </c>
      <c r="J31" s="2"/>
      <c r="K31" s="21">
        <f>IFERROR('ENTRADA DE DADES'!$E25*10^(('ENTRADA DE DADES'!G25-VLOOKUP('ENTRADA DE DADES'!$C25,'FITXER 1 (PARAMENTS)'!$C$5:$H$69,4,FALSE))/10)*0.000000000001,0)</f>
        <v>0</v>
      </c>
      <c r="L31" s="21">
        <f>IFERROR('ENTRADA DE DADES'!$E25*10^(('ENTRADA DE DADES'!H25-VLOOKUP('ENTRADA DE DADES'!$C25,'FITXER 1 (PARAMENTS)'!$C$5:$H$69,5,FALSE))/10)*0.000000000001,0)</f>
        <v>0</v>
      </c>
      <c r="M31" s="21">
        <f>IFERROR('ENTRADA DE DADES'!$E25*10^(('ENTRADA DE DADES'!I25-VLOOKUP('ENTRADA DE DADES'!$C25,'FITXER 1 (PARAMENTS)'!$C$5:$H$69,6,FALSE))/10)*0.000000000001,0)</f>
        <v>0</v>
      </c>
    </row>
    <row r="32" spans="1:13" x14ac:dyDescent="0.25">
      <c r="A32" s="2">
        <f>'ENTRADA DE DADES'!A26</f>
        <v>20</v>
      </c>
      <c r="B32" s="86">
        <f>'ENTRADA DE DADES'!B26</f>
        <v>0</v>
      </c>
      <c r="C32" s="86"/>
      <c r="D32" s="66">
        <f>'ENTRADA DE DADES'!C26</f>
        <v>0</v>
      </c>
      <c r="E32" s="66">
        <f>'ENTRADA DE DADES'!D26</f>
        <v>0</v>
      </c>
      <c r="F32" s="66">
        <f>'ENTRADA DE DADES'!E26</f>
        <v>0</v>
      </c>
      <c r="G32" s="2">
        <f>IFERROR('ENTRADA DE DADES'!$E26*VLOOKUP('ENTRADA DE DADES'!$D26,'FITXER 2 (ACABATS)'!$C$5:$G$46,3,FALSE),0)</f>
        <v>0</v>
      </c>
      <c r="H32" s="26">
        <f>IFERROR('ENTRADA DE DADES'!$E26*VLOOKUP('ENTRADA DE DADES'!$D26,'FITXER 2 (ACABATS)'!$C$5:$G$46,4,FALSE),0)</f>
        <v>0</v>
      </c>
      <c r="I32" s="2">
        <f>IFERROR('ENTRADA DE DADES'!$E26*VLOOKUP('ENTRADA DE DADES'!$D26,'FITXER 2 (ACABATS)'!$C$5:$G$46,5,FALSE),0)</f>
        <v>0</v>
      </c>
      <c r="J32" s="2"/>
      <c r="K32" s="21">
        <f>IFERROR('ENTRADA DE DADES'!$E26*10^(('ENTRADA DE DADES'!G26-VLOOKUP('ENTRADA DE DADES'!$C26,'FITXER 1 (PARAMENTS)'!$C$5:$H$69,4,FALSE))/10)*0.000000000001,0)</f>
        <v>0</v>
      </c>
      <c r="L32" s="21">
        <f>IFERROR('ENTRADA DE DADES'!$E26*10^(('ENTRADA DE DADES'!H26-VLOOKUP('ENTRADA DE DADES'!$C26,'FITXER 1 (PARAMENTS)'!$C$5:$H$69,5,FALSE))/10)*0.000000000001,0)</f>
        <v>0</v>
      </c>
      <c r="M32" s="21">
        <f>IFERROR('ENTRADA DE DADES'!$E26*10^(('ENTRADA DE DADES'!I26-VLOOKUP('ENTRADA DE DADES'!$C26,'FITXER 1 (PARAMENTS)'!$C$5:$H$69,6,FALSE))/10)*0.000000000001,0)</f>
        <v>0</v>
      </c>
    </row>
    <row r="33" spans="1:13" x14ac:dyDescent="0.25">
      <c r="A33" s="2">
        <f>'ENTRADA DE DADES'!A27</f>
        <v>21</v>
      </c>
      <c r="B33" s="86">
        <f>'ENTRADA DE DADES'!B27</f>
        <v>0</v>
      </c>
      <c r="C33" s="86"/>
      <c r="D33" s="66">
        <f>'ENTRADA DE DADES'!C27</f>
        <v>0</v>
      </c>
      <c r="E33" s="66">
        <f>'ENTRADA DE DADES'!D27</f>
        <v>0</v>
      </c>
      <c r="F33" s="66">
        <f>'ENTRADA DE DADES'!E27</f>
        <v>0</v>
      </c>
      <c r="G33" s="2">
        <f>IFERROR('ENTRADA DE DADES'!$E27*VLOOKUP('ENTRADA DE DADES'!$D27,'FITXER 2 (ACABATS)'!$C$5:$G$46,3,FALSE),0)</f>
        <v>0</v>
      </c>
      <c r="H33" s="26">
        <f>IFERROR('ENTRADA DE DADES'!$E27*VLOOKUP('ENTRADA DE DADES'!$D27,'FITXER 2 (ACABATS)'!$C$5:$G$46,4,FALSE),0)</f>
        <v>0</v>
      </c>
      <c r="I33" s="2">
        <f>IFERROR('ENTRADA DE DADES'!$E27*VLOOKUP('ENTRADA DE DADES'!$D27,'FITXER 2 (ACABATS)'!$C$5:$G$46,5,FALSE),0)</f>
        <v>0</v>
      </c>
      <c r="J33" s="2"/>
      <c r="K33" s="21">
        <f>IFERROR('ENTRADA DE DADES'!$E27*10^(('ENTRADA DE DADES'!G27-VLOOKUP('ENTRADA DE DADES'!$C27,'FITXER 1 (PARAMENTS)'!$C$5:$H$69,4,FALSE))/10)*0.000000000001,0)</f>
        <v>0</v>
      </c>
      <c r="L33" s="21">
        <f>IFERROR('ENTRADA DE DADES'!$E27*10^(('ENTRADA DE DADES'!H27-VLOOKUP('ENTRADA DE DADES'!$C27,'FITXER 1 (PARAMENTS)'!$C$5:$H$69,5,FALSE))/10)*0.000000000001,0)</f>
        <v>0</v>
      </c>
      <c r="M33" s="21">
        <f>IFERROR('ENTRADA DE DADES'!$E27*10^(('ENTRADA DE DADES'!I27-VLOOKUP('ENTRADA DE DADES'!$C27,'FITXER 1 (PARAMENTS)'!$C$5:$H$69,6,FALSE))/10)*0.000000000001,0)</f>
        <v>0</v>
      </c>
    </row>
    <row r="34" spans="1:13" x14ac:dyDescent="0.25">
      <c r="A34" s="2">
        <f>'ENTRADA DE DADES'!A28</f>
        <v>22</v>
      </c>
      <c r="B34" s="86">
        <f>'ENTRADA DE DADES'!B28</f>
        <v>0</v>
      </c>
      <c r="C34" s="86"/>
      <c r="D34" s="66">
        <f>'ENTRADA DE DADES'!C28</f>
        <v>0</v>
      </c>
      <c r="E34" s="66">
        <f>'ENTRADA DE DADES'!D28</f>
        <v>0</v>
      </c>
      <c r="F34" s="66">
        <f>'ENTRADA DE DADES'!E28</f>
        <v>0</v>
      </c>
      <c r="G34" s="2">
        <f>IFERROR('ENTRADA DE DADES'!$E28*VLOOKUP('ENTRADA DE DADES'!$D28,'FITXER 2 (ACABATS)'!$C$5:$G$46,3,FALSE),0)</f>
        <v>0</v>
      </c>
      <c r="H34" s="26">
        <f>IFERROR('ENTRADA DE DADES'!$E28*VLOOKUP('ENTRADA DE DADES'!$D28,'FITXER 2 (ACABATS)'!$C$5:$G$46,4,FALSE),0)</f>
        <v>0</v>
      </c>
      <c r="I34" s="2">
        <f>IFERROR('ENTRADA DE DADES'!$E28*VLOOKUP('ENTRADA DE DADES'!$D28,'FITXER 2 (ACABATS)'!$C$5:$G$46,5,FALSE),0)</f>
        <v>0</v>
      </c>
      <c r="J34" s="2"/>
      <c r="K34" s="21">
        <f>IFERROR('ENTRADA DE DADES'!$E28*10^(('ENTRADA DE DADES'!G28-VLOOKUP('ENTRADA DE DADES'!$C28,'FITXER 1 (PARAMENTS)'!$C$5:$H$69,4,FALSE))/10)*0.000000000001,0)</f>
        <v>0</v>
      </c>
      <c r="L34" s="21">
        <f>IFERROR('ENTRADA DE DADES'!$E28*10^(('ENTRADA DE DADES'!H28-VLOOKUP('ENTRADA DE DADES'!$C28,'FITXER 1 (PARAMENTS)'!$C$5:$H$69,5,FALSE))/10)*0.000000000001,0)</f>
        <v>0</v>
      </c>
      <c r="M34" s="21">
        <f>IFERROR('ENTRADA DE DADES'!$E28*10^(('ENTRADA DE DADES'!I28-VLOOKUP('ENTRADA DE DADES'!$C28,'FITXER 1 (PARAMENTS)'!$C$5:$H$69,6,FALSE))/10)*0.000000000001,0)</f>
        <v>0</v>
      </c>
    </row>
    <row r="35" spans="1:13" x14ac:dyDescent="0.25">
      <c r="A35" s="2">
        <f>'ENTRADA DE DADES'!A29</f>
        <v>23</v>
      </c>
      <c r="B35" s="86">
        <f>'ENTRADA DE DADES'!B29</f>
        <v>0</v>
      </c>
      <c r="C35" s="86"/>
      <c r="D35" s="66">
        <f>'ENTRADA DE DADES'!C29</f>
        <v>0</v>
      </c>
      <c r="E35" s="66">
        <f>'ENTRADA DE DADES'!D29</f>
        <v>0</v>
      </c>
      <c r="F35" s="66">
        <f>'ENTRADA DE DADES'!E29</f>
        <v>0</v>
      </c>
      <c r="G35" s="2">
        <f>IFERROR('ENTRADA DE DADES'!$E29*VLOOKUP('ENTRADA DE DADES'!$D29,'FITXER 2 (ACABATS)'!$C$5:$G$46,3,FALSE),0)</f>
        <v>0</v>
      </c>
      <c r="H35" s="26">
        <f>IFERROR('ENTRADA DE DADES'!$E29*VLOOKUP('ENTRADA DE DADES'!$D29,'FITXER 2 (ACABATS)'!$C$5:$G$46,4,FALSE),0)</f>
        <v>0</v>
      </c>
      <c r="I35" s="2">
        <f>IFERROR('ENTRADA DE DADES'!$E29*VLOOKUP('ENTRADA DE DADES'!$D29,'FITXER 2 (ACABATS)'!$C$5:$G$46,5,FALSE),0)</f>
        <v>0</v>
      </c>
      <c r="J35" s="2"/>
      <c r="K35" s="21">
        <f>IFERROR('ENTRADA DE DADES'!$E29*10^(('ENTRADA DE DADES'!G29-VLOOKUP('ENTRADA DE DADES'!$C29,'FITXER 1 (PARAMENTS)'!$C$5:$H$69,4,FALSE))/10)*0.000000000001,0)</f>
        <v>0</v>
      </c>
      <c r="L35" s="21">
        <f>IFERROR('ENTRADA DE DADES'!$E29*10^(('ENTRADA DE DADES'!H29-VLOOKUP('ENTRADA DE DADES'!$C29,'FITXER 1 (PARAMENTS)'!$C$5:$H$69,5,FALSE))/10)*0.000000000001,0)</f>
        <v>0</v>
      </c>
      <c r="M35" s="21">
        <f>IFERROR('ENTRADA DE DADES'!$E29*10^(('ENTRADA DE DADES'!I29-VLOOKUP('ENTRADA DE DADES'!$C29,'FITXER 1 (PARAMENTS)'!$C$5:$H$69,6,FALSE))/10)*0.000000000001,0)</f>
        <v>0</v>
      </c>
    </row>
    <row r="36" spans="1:13" x14ac:dyDescent="0.25">
      <c r="A36" s="2">
        <f>'ENTRADA DE DADES'!A30</f>
        <v>24</v>
      </c>
      <c r="B36" s="86">
        <f>'ENTRADA DE DADES'!B30</f>
        <v>0</v>
      </c>
      <c r="C36" s="86"/>
      <c r="D36" s="66">
        <f>'ENTRADA DE DADES'!C30</f>
        <v>0</v>
      </c>
      <c r="E36" s="66">
        <f>'ENTRADA DE DADES'!D30</f>
        <v>0</v>
      </c>
      <c r="F36" s="66">
        <f>'ENTRADA DE DADES'!E30</f>
        <v>0</v>
      </c>
      <c r="G36" s="2">
        <f>IFERROR('ENTRADA DE DADES'!$E30*VLOOKUP('ENTRADA DE DADES'!$D30,'FITXER 2 (ACABATS)'!$C$5:$G$46,3,FALSE),0)</f>
        <v>0</v>
      </c>
      <c r="H36" s="26">
        <f>IFERROR('ENTRADA DE DADES'!$E30*VLOOKUP('ENTRADA DE DADES'!$D30,'FITXER 2 (ACABATS)'!$C$5:$G$46,4,FALSE),0)</f>
        <v>0</v>
      </c>
      <c r="I36" s="2">
        <f>IFERROR('ENTRADA DE DADES'!$E30*VLOOKUP('ENTRADA DE DADES'!$D30,'FITXER 2 (ACABATS)'!$C$5:$G$46,5,FALSE),0)</f>
        <v>0</v>
      </c>
      <c r="J36" s="2"/>
      <c r="K36" s="21">
        <f>IFERROR('ENTRADA DE DADES'!$E30*10^(('ENTRADA DE DADES'!G30-VLOOKUP('ENTRADA DE DADES'!$C30,'FITXER 1 (PARAMENTS)'!$C$5:$H$69,4,FALSE))/10)*0.000000000001,0)</f>
        <v>0</v>
      </c>
      <c r="L36" s="21">
        <f>IFERROR('ENTRADA DE DADES'!$E30*10^(('ENTRADA DE DADES'!H30-VLOOKUP('ENTRADA DE DADES'!$C30,'FITXER 1 (PARAMENTS)'!$C$5:$H$69,5,FALSE))/10)*0.000000000001,0)</f>
        <v>0</v>
      </c>
      <c r="M36" s="21">
        <f>IFERROR('ENTRADA DE DADES'!$E30*10^(('ENTRADA DE DADES'!I30-VLOOKUP('ENTRADA DE DADES'!$C30,'FITXER 1 (PARAMENTS)'!$C$5:$H$69,6,FALSE))/10)*0.000000000001,0)</f>
        <v>0</v>
      </c>
    </row>
    <row r="37" spans="1:13" x14ac:dyDescent="0.25">
      <c r="A37" s="2">
        <f>'ENTRADA DE DADES'!A31</f>
        <v>25</v>
      </c>
      <c r="B37" s="86">
        <f>'ENTRADA DE DADES'!B31</f>
        <v>0</v>
      </c>
      <c r="C37" s="86"/>
      <c r="D37" s="66">
        <f>'ENTRADA DE DADES'!C31</f>
        <v>0</v>
      </c>
      <c r="E37" s="66">
        <f>'ENTRADA DE DADES'!D31</f>
        <v>0</v>
      </c>
      <c r="F37" s="66">
        <f>'ENTRADA DE DADES'!E31</f>
        <v>0</v>
      </c>
      <c r="G37" s="2">
        <f>IFERROR('ENTRADA DE DADES'!$E31*VLOOKUP('ENTRADA DE DADES'!$D31,'FITXER 2 (ACABATS)'!$C$5:$G$46,3,FALSE),0)</f>
        <v>0</v>
      </c>
      <c r="H37" s="26">
        <f>IFERROR('ENTRADA DE DADES'!$E31*VLOOKUP('ENTRADA DE DADES'!$D31,'FITXER 2 (ACABATS)'!$C$5:$G$46,4,FALSE),0)</f>
        <v>0</v>
      </c>
      <c r="I37" s="2">
        <f>IFERROR('ENTRADA DE DADES'!$E31*VLOOKUP('ENTRADA DE DADES'!$D31,'FITXER 2 (ACABATS)'!$C$5:$G$46,5,FALSE),0)</f>
        <v>0</v>
      </c>
      <c r="J37" s="2"/>
      <c r="K37" s="21">
        <f>IFERROR('ENTRADA DE DADES'!$E31*10^(('ENTRADA DE DADES'!G31-VLOOKUP('ENTRADA DE DADES'!$C31,'FITXER 1 (PARAMENTS)'!$C$5:$H$69,4,FALSE))/10)*0.000000000001,0)</f>
        <v>0</v>
      </c>
      <c r="L37" s="21">
        <f>IFERROR('ENTRADA DE DADES'!$E31*10^(('ENTRADA DE DADES'!H31-VLOOKUP('ENTRADA DE DADES'!$C31,'FITXER 1 (PARAMENTS)'!$C$5:$H$69,5,FALSE))/10)*0.000000000001,0)</f>
        <v>0</v>
      </c>
      <c r="M37" s="21">
        <f>IFERROR('ENTRADA DE DADES'!$E31*10^(('ENTRADA DE DADES'!I31-VLOOKUP('ENTRADA DE DADES'!$C31,'FITXER 1 (PARAMENTS)'!$C$5:$H$69,6,FALSE))/10)*0.000000000001,0)</f>
        <v>0</v>
      </c>
    </row>
    <row r="38" spans="1:13" x14ac:dyDescent="0.25">
      <c r="A38" s="2">
        <f>'ENTRADA DE DADES'!A32</f>
        <v>26</v>
      </c>
      <c r="B38" s="86">
        <f>'ENTRADA DE DADES'!B32</f>
        <v>0</v>
      </c>
      <c r="C38" s="86"/>
      <c r="D38" s="66">
        <f>'ENTRADA DE DADES'!C32</f>
        <v>0</v>
      </c>
      <c r="E38" s="66">
        <f>'ENTRADA DE DADES'!D32</f>
        <v>0</v>
      </c>
      <c r="F38" s="66">
        <f>'ENTRADA DE DADES'!E32</f>
        <v>0</v>
      </c>
      <c r="G38" s="2">
        <f>IFERROR('ENTRADA DE DADES'!$E32*VLOOKUP('ENTRADA DE DADES'!$D32,'FITXER 2 (ACABATS)'!$C$5:$G$46,3,FALSE),0)</f>
        <v>0</v>
      </c>
      <c r="H38" s="26">
        <f>IFERROR('ENTRADA DE DADES'!$E32*VLOOKUP('ENTRADA DE DADES'!$D32,'FITXER 2 (ACABATS)'!$C$5:$G$46,4,FALSE),0)</f>
        <v>0</v>
      </c>
      <c r="I38" s="2">
        <f>IFERROR('ENTRADA DE DADES'!$E32*VLOOKUP('ENTRADA DE DADES'!$D32,'FITXER 2 (ACABATS)'!$C$5:$G$46,5,FALSE),0)</f>
        <v>0</v>
      </c>
      <c r="J38" s="2"/>
      <c r="K38" s="21">
        <f>IFERROR('ENTRADA DE DADES'!$E32*10^(('ENTRADA DE DADES'!G32-VLOOKUP('ENTRADA DE DADES'!$C32,'FITXER 1 (PARAMENTS)'!$C$5:$H$69,4,FALSE))/10)*0.000000000001,0)</f>
        <v>0</v>
      </c>
      <c r="L38" s="21">
        <f>IFERROR('ENTRADA DE DADES'!$E32*10^(('ENTRADA DE DADES'!H32-VLOOKUP('ENTRADA DE DADES'!$C32,'FITXER 1 (PARAMENTS)'!$C$5:$H$69,5,FALSE))/10)*0.000000000001,0)</f>
        <v>0</v>
      </c>
      <c r="M38" s="21">
        <f>IFERROR('ENTRADA DE DADES'!$E32*10^(('ENTRADA DE DADES'!I32-VLOOKUP('ENTRADA DE DADES'!$C32,'FITXER 1 (PARAMENTS)'!$C$5:$H$69,6,FALSE))/10)*0.000000000001,0)</f>
        <v>0</v>
      </c>
    </row>
    <row r="39" spans="1:13" x14ac:dyDescent="0.25">
      <c r="A39" s="2">
        <f>'ENTRADA DE DADES'!A33</f>
        <v>27</v>
      </c>
      <c r="B39" s="86">
        <f>'ENTRADA DE DADES'!B33</f>
        <v>0</v>
      </c>
      <c r="C39" s="86"/>
      <c r="D39" s="66">
        <f>'ENTRADA DE DADES'!C33</f>
        <v>0</v>
      </c>
      <c r="E39" s="66">
        <f>'ENTRADA DE DADES'!D33</f>
        <v>0</v>
      </c>
      <c r="F39" s="66">
        <f>'ENTRADA DE DADES'!E33</f>
        <v>0</v>
      </c>
      <c r="G39" s="2">
        <f>IFERROR('ENTRADA DE DADES'!$E33*VLOOKUP('ENTRADA DE DADES'!$D33,'FITXER 2 (ACABATS)'!$C$5:$G$46,3,FALSE),0)</f>
        <v>0</v>
      </c>
      <c r="H39" s="26">
        <f>IFERROR('ENTRADA DE DADES'!$E33*VLOOKUP('ENTRADA DE DADES'!$D33,'FITXER 2 (ACABATS)'!$C$5:$G$46,4,FALSE),0)</f>
        <v>0</v>
      </c>
      <c r="I39" s="2">
        <f>IFERROR('ENTRADA DE DADES'!$E33*VLOOKUP('ENTRADA DE DADES'!$D33,'FITXER 2 (ACABATS)'!$C$5:$G$46,5,FALSE),0)</f>
        <v>0</v>
      </c>
      <c r="J39" s="2"/>
      <c r="K39" s="21">
        <f>IFERROR('ENTRADA DE DADES'!$E33*10^(('ENTRADA DE DADES'!G33-VLOOKUP('ENTRADA DE DADES'!$C33,'FITXER 1 (PARAMENTS)'!$C$5:$H$69,4,FALSE))/10)*0.000000000001,0)</f>
        <v>0</v>
      </c>
      <c r="L39" s="21">
        <f>IFERROR('ENTRADA DE DADES'!$E33*10^(('ENTRADA DE DADES'!H33-VLOOKUP('ENTRADA DE DADES'!$C33,'FITXER 1 (PARAMENTS)'!$C$5:$H$69,5,FALSE))/10)*0.000000000001,0)</f>
        <v>0</v>
      </c>
      <c r="M39" s="21">
        <f>IFERROR('ENTRADA DE DADES'!$E33*10^(('ENTRADA DE DADES'!I33-VLOOKUP('ENTRADA DE DADES'!$C33,'FITXER 1 (PARAMENTS)'!$C$5:$H$69,6,FALSE))/10)*0.000000000001,0)</f>
        <v>0</v>
      </c>
    </row>
    <row r="40" spans="1:13" x14ac:dyDescent="0.25">
      <c r="A40" s="2">
        <f>'ENTRADA DE DADES'!A34</f>
        <v>28</v>
      </c>
      <c r="B40" s="86">
        <f>'ENTRADA DE DADES'!B34</f>
        <v>0</v>
      </c>
      <c r="C40" s="86"/>
      <c r="D40" s="66">
        <f>'ENTRADA DE DADES'!C34</f>
        <v>0</v>
      </c>
      <c r="E40" s="66">
        <f>'ENTRADA DE DADES'!D34</f>
        <v>0</v>
      </c>
      <c r="F40" s="66">
        <f>'ENTRADA DE DADES'!E34</f>
        <v>0</v>
      </c>
      <c r="G40" s="2">
        <f>IFERROR('ENTRADA DE DADES'!$E34*VLOOKUP('ENTRADA DE DADES'!$D34,'FITXER 2 (ACABATS)'!$C$5:$G$46,3,FALSE),0)</f>
        <v>0</v>
      </c>
      <c r="H40" s="26">
        <f>IFERROR('ENTRADA DE DADES'!$E34*VLOOKUP('ENTRADA DE DADES'!$D34,'FITXER 2 (ACABATS)'!$C$5:$G$46,4,FALSE),0)</f>
        <v>0</v>
      </c>
      <c r="I40" s="2">
        <f>IFERROR('ENTRADA DE DADES'!$E34*VLOOKUP('ENTRADA DE DADES'!$D34,'FITXER 2 (ACABATS)'!$C$5:$G$46,5,FALSE),0)</f>
        <v>0</v>
      </c>
      <c r="J40" s="2"/>
      <c r="K40" s="21">
        <f>IFERROR('ENTRADA DE DADES'!$E34*10^(('ENTRADA DE DADES'!G34-VLOOKUP('ENTRADA DE DADES'!$C34,'FITXER 1 (PARAMENTS)'!$C$5:$H$69,4,FALSE))/10)*0.000000000001,0)</f>
        <v>0</v>
      </c>
      <c r="L40" s="21">
        <f>IFERROR('ENTRADA DE DADES'!$E34*10^(('ENTRADA DE DADES'!H34-VLOOKUP('ENTRADA DE DADES'!$C34,'FITXER 1 (PARAMENTS)'!$C$5:$H$69,5,FALSE))/10)*0.000000000001,0)</f>
        <v>0</v>
      </c>
      <c r="M40" s="21">
        <f>IFERROR('ENTRADA DE DADES'!$E34*10^(('ENTRADA DE DADES'!I34-VLOOKUP('ENTRADA DE DADES'!$C34,'FITXER 1 (PARAMENTS)'!$C$5:$H$69,6,FALSE))/10)*0.000000000001,0)</f>
        <v>0</v>
      </c>
    </row>
    <row r="41" spans="1:13" x14ac:dyDescent="0.25">
      <c r="A41" s="2">
        <f>'ENTRADA DE DADES'!A35</f>
        <v>29</v>
      </c>
      <c r="B41" s="86">
        <f>'ENTRADA DE DADES'!B35</f>
        <v>0</v>
      </c>
      <c r="C41" s="86"/>
      <c r="D41" s="66">
        <f>'ENTRADA DE DADES'!C35</f>
        <v>0</v>
      </c>
      <c r="E41" s="66">
        <f>'ENTRADA DE DADES'!D35</f>
        <v>0</v>
      </c>
      <c r="F41" s="66">
        <f>'ENTRADA DE DADES'!E35</f>
        <v>0</v>
      </c>
      <c r="G41" s="2">
        <f>IFERROR('ENTRADA DE DADES'!$E35*VLOOKUP('ENTRADA DE DADES'!$D35,'FITXER 2 (ACABATS)'!$C$5:$G$46,3,FALSE),0)</f>
        <v>0</v>
      </c>
      <c r="H41" s="26">
        <f>IFERROR('ENTRADA DE DADES'!$E35*VLOOKUP('ENTRADA DE DADES'!$D35,'FITXER 2 (ACABATS)'!$C$5:$G$46,4,FALSE),0)</f>
        <v>0</v>
      </c>
      <c r="I41" s="2">
        <f>IFERROR('ENTRADA DE DADES'!$E35*VLOOKUP('ENTRADA DE DADES'!$D35,'FITXER 2 (ACABATS)'!$C$5:$G$46,5,FALSE),0)</f>
        <v>0</v>
      </c>
      <c r="J41" s="2"/>
      <c r="K41" s="21">
        <f>IFERROR('ENTRADA DE DADES'!$E35*10^(('ENTRADA DE DADES'!G35-VLOOKUP('ENTRADA DE DADES'!$C35,'FITXER 1 (PARAMENTS)'!$C$5:$H$69,4,FALSE))/10)*0.000000000001,0)</f>
        <v>0</v>
      </c>
      <c r="L41" s="21">
        <f>IFERROR('ENTRADA DE DADES'!$E35*10^(('ENTRADA DE DADES'!H35-VLOOKUP('ENTRADA DE DADES'!$C35,'FITXER 1 (PARAMENTS)'!$C$5:$H$69,5,FALSE))/10)*0.000000000001,0)</f>
        <v>0</v>
      </c>
      <c r="M41" s="21">
        <f>IFERROR('ENTRADA DE DADES'!$E35*10^(('ENTRADA DE DADES'!I35-VLOOKUP('ENTRADA DE DADES'!$C35,'FITXER 1 (PARAMENTS)'!$C$5:$H$69,6,FALSE))/10)*0.000000000001,0)</f>
        <v>0</v>
      </c>
    </row>
    <row r="42" spans="1:13" x14ac:dyDescent="0.25">
      <c r="A42" s="2">
        <f>'ENTRADA DE DADES'!A36</f>
        <v>30</v>
      </c>
      <c r="B42" s="86">
        <f>'ENTRADA DE DADES'!B36</f>
        <v>0</v>
      </c>
      <c r="C42" s="86"/>
      <c r="D42" s="66">
        <f>'ENTRADA DE DADES'!C36</f>
        <v>0</v>
      </c>
      <c r="E42" s="66">
        <f>'ENTRADA DE DADES'!D36</f>
        <v>0</v>
      </c>
      <c r="F42" s="66">
        <f>'ENTRADA DE DADES'!E36</f>
        <v>0</v>
      </c>
      <c r="G42" s="2">
        <f>IFERROR('ENTRADA DE DADES'!$E36*VLOOKUP('ENTRADA DE DADES'!$D36,'FITXER 2 (ACABATS)'!$C$5:$G$46,3,FALSE),0)</f>
        <v>0</v>
      </c>
      <c r="H42" s="26">
        <f>IFERROR('ENTRADA DE DADES'!$E36*VLOOKUP('ENTRADA DE DADES'!$D36,'FITXER 2 (ACABATS)'!$C$5:$G$46,4,FALSE),0)</f>
        <v>0</v>
      </c>
      <c r="I42" s="2">
        <f>IFERROR('ENTRADA DE DADES'!$E36*VLOOKUP('ENTRADA DE DADES'!$D36,'FITXER 2 (ACABATS)'!$C$5:$G$46,5,FALSE),0)</f>
        <v>0</v>
      </c>
      <c r="J42" s="2"/>
      <c r="K42" s="21">
        <f>IFERROR('ENTRADA DE DADES'!$E36*10^(('ENTRADA DE DADES'!G36-VLOOKUP('ENTRADA DE DADES'!$C36,'FITXER 1 (PARAMENTS)'!$C$5:$H$69,4,FALSE))/10)*0.000000000001,0)</f>
        <v>0</v>
      </c>
      <c r="L42" s="21">
        <f>IFERROR('ENTRADA DE DADES'!$E36*10^(('ENTRADA DE DADES'!H36-VLOOKUP('ENTRADA DE DADES'!$C36,'FITXER 1 (PARAMENTS)'!$C$5:$H$69,5,FALSE))/10)*0.000000000001,0)</f>
        <v>0</v>
      </c>
      <c r="M42" s="21">
        <f>IFERROR('ENTRADA DE DADES'!$E36*10^(('ENTRADA DE DADES'!I36-VLOOKUP('ENTRADA DE DADES'!$C36,'FITXER 1 (PARAMENTS)'!$C$5:$H$69,6,FALSE))/10)*0.000000000001,0)</f>
        <v>0</v>
      </c>
    </row>
    <row r="43" spans="1:13" x14ac:dyDescent="0.25">
      <c r="A43" s="2">
        <f>'ENTRADA DE DADES'!A37</f>
        <v>31</v>
      </c>
      <c r="B43" s="86">
        <f>'ENTRADA DE DADES'!B37</f>
        <v>0</v>
      </c>
      <c r="C43" s="86"/>
      <c r="D43" s="66">
        <f>'ENTRADA DE DADES'!C37</f>
        <v>0</v>
      </c>
      <c r="E43" s="66">
        <f>'ENTRADA DE DADES'!D37</f>
        <v>0</v>
      </c>
      <c r="F43" s="66">
        <f>'ENTRADA DE DADES'!E37</f>
        <v>0</v>
      </c>
      <c r="G43" s="2">
        <f>IFERROR('ENTRADA DE DADES'!$E37*VLOOKUP('ENTRADA DE DADES'!$D37,'FITXER 2 (ACABATS)'!$C$5:$G$46,3,FALSE),0)</f>
        <v>0</v>
      </c>
      <c r="H43" s="26">
        <f>IFERROR('ENTRADA DE DADES'!$E37*VLOOKUP('ENTRADA DE DADES'!$D37,'FITXER 2 (ACABATS)'!$C$5:$G$46,4,FALSE),0)</f>
        <v>0</v>
      </c>
      <c r="I43" s="2">
        <f>IFERROR('ENTRADA DE DADES'!$E37*VLOOKUP('ENTRADA DE DADES'!$D37,'FITXER 2 (ACABATS)'!$C$5:$G$46,5,FALSE),0)</f>
        <v>0</v>
      </c>
      <c r="J43" s="2"/>
      <c r="K43" s="21">
        <f>IFERROR('ENTRADA DE DADES'!$E37*10^(('ENTRADA DE DADES'!G37-VLOOKUP('ENTRADA DE DADES'!$C37,'FITXER 1 (PARAMENTS)'!$C$5:$H$69,4,FALSE))/10)*0.000000000001,0)</f>
        <v>0</v>
      </c>
      <c r="L43" s="21">
        <f>IFERROR('ENTRADA DE DADES'!$E37*10^(('ENTRADA DE DADES'!H37-VLOOKUP('ENTRADA DE DADES'!$C37,'FITXER 1 (PARAMENTS)'!$C$5:$H$69,5,FALSE))/10)*0.000000000001,0)</f>
        <v>0</v>
      </c>
      <c r="M43" s="21">
        <f>IFERROR('ENTRADA DE DADES'!$E37*10^(('ENTRADA DE DADES'!I37-VLOOKUP('ENTRADA DE DADES'!$C37,'FITXER 1 (PARAMENTS)'!$C$5:$H$69,6,FALSE))/10)*0.000000000001,0)</f>
        <v>0</v>
      </c>
    </row>
    <row r="44" spans="1:13" x14ac:dyDescent="0.25">
      <c r="A44" s="2">
        <f>'ENTRADA DE DADES'!A38</f>
        <v>32</v>
      </c>
      <c r="B44" s="86">
        <f>'ENTRADA DE DADES'!B38</f>
        <v>0</v>
      </c>
      <c r="C44" s="86"/>
      <c r="D44" s="66">
        <f>'ENTRADA DE DADES'!C38</f>
        <v>0</v>
      </c>
      <c r="E44" s="66">
        <f>'ENTRADA DE DADES'!D38</f>
        <v>0</v>
      </c>
      <c r="F44" s="66">
        <f>'ENTRADA DE DADES'!E38</f>
        <v>0</v>
      </c>
      <c r="G44" s="2">
        <f>IFERROR('ENTRADA DE DADES'!$E38*VLOOKUP('ENTRADA DE DADES'!$D38,'FITXER 2 (ACABATS)'!$C$5:$G$46,3,FALSE),0)</f>
        <v>0</v>
      </c>
      <c r="H44" s="26">
        <f>IFERROR('ENTRADA DE DADES'!$E38*VLOOKUP('ENTRADA DE DADES'!$D38,'FITXER 2 (ACABATS)'!$C$5:$G$46,4,FALSE),0)</f>
        <v>0</v>
      </c>
      <c r="I44" s="2">
        <f>IFERROR('ENTRADA DE DADES'!$E38*VLOOKUP('ENTRADA DE DADES'!$D38,'FITXER 2 (ACABATS)'!$C$5:$G$46,5,FALSE),0)</f>
        <v>0</v>
      </c>
      <c r="J44" s="2"/>
      <c r="K44" s="21">
        <f>IFERROR('ENTRADA DE DADES'!$E38*10^(('ENTRADA DE DADES'!G38-VLOOKUP('ENTRADA DE DADES'!$C38,'FITXER 1 (PARAMENTS)'!$C$5:$H$69,4,FALSE))/10)*0.000000000001,0)</f>
        <v>0</v>
      </c>
      <c r="L44" s="21">
        <f>IFERROR('ENTRADA DE DADES'!$E38*10^(('ENTRADA DE DADES'!H38-VLOOKUP('ENTRADA DE DADES'!$C38,'FITXER 1 (PARAMENTS)'!$C$5:$H$69,5,FALSE))/10)*0.000000000001,0)</f>
        <v>0</v>
      </c>
      <c r="M44" s="21">
        <f>IFERROR('ENTRADA DE DADES'!$E38*10^(('ENTRADA DE DADES'!I38-VLOOKUP('ENTRADA DE DADES'!$C38,'FITXER 1 (PARAMENTS)'!$C$5:$H$69,6,FALSE))/10)*0.000000000001,0)</f>
        <v>0</v>
      </c>
    </row>
    <row r="45" spans="1:13" x14ac:dyDescent="0.25">
      <c r="A45" s="27"/>
      <c r="B45" s="28"/>
      <c r="C45" s="28"/>
      <c r="D45" s="8"/>
      <c r="E45" s="8"/>
      <c r="F45" s="8"/>
      <c r="G45" s="27"/>
      <c r="H45" s="27"/>
      <c r="I45" s="27"/>
      <c r="J45" s="27"/>
      <c r="K45" s="21"/>
      <c r="L45" s="21"/>
      <c r="M45" s="21"/>
    </row>
    <row r="46" spans="1:13" x14ac:dyDescent="0.25">
      <c r="H46" t="s">
        <v>116</v>
      </c>
      <c r="L46" t="s">
        <v>113</v>
      </c>
    </row>
    <row r="47" spans="1:13" x14ac:dyDescent="0.25">
      <c r="G47">
        <f>SUM(G13:G44)</f>
        <v>13.360000000000003</v>
      </c>
      <c r="H47">
        <f t="shared" ref="H47:I47" si="0">SUM(H13:H44)</f>
        <v>9.7200000000000024</v>
      </c>
      <c r="I47">
        <f t="shared" si="0"/>
        <v>8.57</v>
      </c>
      <c r="K47" s="29">
        <f>SUM(K13:K44)</f>
        <v>3.94060678924404E-7</v>
      </c>
      <c r="L47" s="29">
        <f t="shared" ref="L47:M47" si="1">SUM(L13:L44)</f>
        <v>1.5295757614429847E-6</v>
      </c>
      <c r="M47" s="29">
        <f t="shared" si="1"/>
        <v>6.0349258712775663E-7</v>
      </c>
    </row>
    <row r="48" spans="1:13" x14ac:dyDescent="0.25">
      <c r="K48" s="29"/>
      <c r="L48" s="29"/>
      <c r="M48" s="29"/>
    </row>
    <row r="49" spans="11:13" x14ac:dyDescent="0.25">
      <c r="K49" s="29"/>
      <c r="L49" t="s">
        <v>114</v>
      </c>
      <c r="M49" s="29"/>
    </row>
    <row r="50" spans="11:13" x14ac:dyDescent="0.25">
      <c r="K50" s="29">
        <f>K47/G47</f>
        <v>2.9495559799730832E-8</v>
      </c>
      <c r="L50" s="29">
        <f t="shared" ref="L50:M50" si="2">L47/H47</f>
        <v>1.5736376146532759E-7</v>
      </c>
      <c r="M50" s="29">
        <f t="shared" si="2"/>
        <v>7.0419205032410345E-8</v>
      </c>
    </row>
    <row r="51" spans="11:13" x14ac:dyDescent="0.25">
      <c r="K51" s="29"/>
      <c r="L51" s="29"/>
      <c r="M51" s="29"/>
    </row>
    <row r="52" spans="11:13" x14ac:dyDescent="0.25">
      <c r="K52" s="29"/>
      <c r="L52" t="s">
        <v>115</v>
      </c>
      <c r="M52" s="29"/>
    </row>
    <row r="53" spans="11:13" x14ac:dyDescent="0.25">
      <c r="K53" s="30">
        <f>10*LOG(K50/0.000000000001)</f>
        <v>44.697566431099119</v>
      </c>
      <c r="L53" s="30">
        <f t="shared" ref="L53:M53" si="3">10*LOG(L50/0.000000000001)</f>
        <v>51.969047279745226</v>
      </c>
      <c r="M53" s="30">
        <f t="shared" si="3"/>
        <v>48.476911179794619</v>
      </c>
    </row>
  </sheetData>
  <sheetProtection algorithmName="SHA-512" hashValue="46lyEYJSdPfXeUrfjwLDvA8IMPtyrprnlD8ddlnrE9Gz0KjOHRytwELn2N2ZpJwfq1juEAIYbu9PVR4Sw2Xkxw==" saltValue="lfkg3RKnZyY4a93lusLLDg==" spinCount="100000" sheet="1" objects="1" scenarios="1" selectLockedCells="1"/>
  <mergeCells count="38">
    <mergeCell ref="B43:C43"/>
    <mergeCell ref="B44:C44"/>
    <mergeCell ref="B37:C37"/>
    <mergeCell ref="B38:C38"/>
    <mergeCell ref="B39:C39"/>
    <mergeCell ref="B40:C40"/>
    <mergeCell ref="B41:C41"/>
    <mergeCell ref="B42:C42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G3:I3"/>
    <mergeCell ref="K3:M3"/>
    <mergeCell ref="G5:I5"/>
    <mergeCell ref="K5:M5"/>
    <mergeCell ref="G12:I12"/>
    <mergeCell ref="K12:M12"/>
  </mergeCells>
  <hyperlinks>
    <hyperlink ref="I1" r:id="rId1" xr:uid="{79304364-CB67-4167-AD14-2429F677608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FB16D-4B6C-4691-923B-DD08D4FB21F5}">
  <dimension ref="A1:H70"/>
  <sheetViews>
    <sheetView workbookViewId="0">
      <selection activeCell="A56" sqref="A56"/>
    </sheetView>
  </sheetViews>
  <sheetFormatPr baseColWidth="10" defaultRowHeight="15" x14ac:dyDescent="0.25"/>
  <cols>
    <col min="1" max="1" width="19.42578125" customWidth="1"/>
    <col min="2" max="2" width="51.140625" customWidth="1"/>
    <col min="4" max="4" width="14.85546875" customWidth="1"/>
    <col min="5" max="5" width="13.42578125" customWidth="1"/>
  </cols>
  <sheetData>
    <row r="1" spans="1:8" x14ac:dyDescent="0.25">
      <c r="A1" s="53" t="s">
        <v>111</v>
      </c>
      <c r="B1" s="53"/>
      <c r="C1" s="64"/>
      <c r="D1" s="54" t="s">
        <v>0</v>
      </c>
      <c r="E1" s="44" t="s">
        <v>1</v>
      </c>
      <c r="F1" s="64"/>
      <c r="G1" s="64"/>
      <c r="H1" s="54" t="s">
        <v>55</v>
      </c>
    </row>
    <row r="2" spans="1:8" x14ac:dyDescent="0.25">
      <c r="A2" s="49"/>
      <c r="B2" s="49"/>
      <c r="C2" s="50"/>
      <c r="D2" s="50"/>
      <c r="E2" s="50"/>
      <c r="F2" s="50"/>
      <c r="G2" s="50"/>
      <c r="H2" s="65"/>
    </row>
    <row r="3" spans="1:8" x14ac:dyDescent="0.25">
      <c r="A3" s="45"/>
      <c r="B3" s="45"/>
      <c r="C3" s="46"/>
      <c r="D3" s="46"/>
      <c r="E3" s="46"/>
      <c r="F3" s="46" t="s">
        <v>16</v>
      </c>
      <c r="G3" s="46" t="s">
        <v>17</v>
      </c>
      <c r="H3" s="46" t="s">
        <v>18</v>
      </c>
    </row>
    <row r="4" spans="1:8" ht="15.75" x14ac:dyDescent="0.25">
      <c r="A4" s="47" t="s">
        <v>6</v>
      </c>
      <c r="B4" s="48"/>
      <c r="C4" s="84" t="s">
        <v>23</v>
      </c>
      <c r="D4" s="63"/>
      <c r="E4" s="63" t="s">
        <v>56</v>
      </c>
      <c r="F4" s="77" t="s">
        <v>57</v>
      </c>
      <c r="G4" s="77"/>
      <c r="H4" s="78"/>
    </row>
    <row r="5" spans="1:8" x14ac:dyDescent="0.25">
      <c r="A5" s="49"/>
      <c r="B5" s="49"/>
      <c r="C5" s="81"/>
      <c r="D5" s="50"/>
      <c r="E5" s="50"/>
      <c r="F5" s="50"/>
      <c r="G5" s="50"/>
      <c r="H5" s="50"/>
    </row>
    <row r="6" spans="1:8" x14ac:dyDescent="0.25">
      <c r="A6" s="51" t="s">
        <v>58</v>
      </c>
      <c r="B6" s="51"/>
      <c r="C6" s="82"/>
      <c r="D6" s="52"/>
      <c r="E6" s="52"/>
      <c r="F6" s="52"/>
      <c r="G6" s="52"/>
      <c r="H6" s="52"/>
    </row>
    <row r="7" spans="1:8" x14ac:dyDescent="0.25">
      <c r="A7" s="45" t="s">
        <v>59</v>
      </c>
      <c r="B7" s="45"/>
      <c r="C7" s="81">
        <v>1</v>
      </c>
      <c r="D7" s="46"/>
      <c r="E7" s="46">
        <v>91</v>
      </c>
      <c r="F7" s="46">
        <v>30</v>
      </c>
      <c r="G7" s="46">
        <v>35</v>
      </c>
      <c r="H7" s="46">
        <v>48</v>
      </c>
    </row>
    <row r="8" spans="1:8" x14ac:dyDescent="0.25">
      <c r="A8" s="45" t="s">
        <v>60</v>
      </c>
      <c r="B8" s="45"/>
      <c r="C8" s="81">
        <f>C7+1</f>
        <v>2</v>
      </c>
      <c r="D8" s="46"/>
      <c r="E8" s="46">
        <v>28</v>
      </c>
      <c r="F8" s="46">
        <v>39</v>
      </c>
      <c r="G8" s="46">
        <v>43</v>
      </c>
      <c r="H8" s="46">
        <v>59</v>
      </c>
    </row>
    <row r="9" spans="1:8" x14ac:dyDescent="0.25">
      <c r="A9" s="45" t="s">
        <v>61</v>
      </c>
      <c r="B9" s="45"/>
      <c r="C9" s="81">
        <f>C8+1</f>
        <v>3</v>
      </c>
      <c r="D9" s="46"/>
      <c r="E9" s="46">
        <v>52</v>
      </c>
      <c r="F9" s="46">
        <v>43</v>
      </c>
      <c r="G9" s="46">
        <v>51</v>
      </c>
      <c r="H9" s="46">
        <v>65</v>
      </c>
    </row>
    <row r="10" spans="1:8" x14ac:dyDescent="0.25">
      <c r="A10" s="45"/>
      <c r="B10" s="45"/>
      <c r="C10" s="81">
        <f>C9+1</f>
        <v>4</v>
      </c>
      <c r="D10" s="46"/>
      <c r="E10" s="46"/>
      <c r="F10" s="46"/>
      <c r="G10" s="46"/>
      <c r="H10" s="46"/>
    </row>
    <row r="11" spans="1:8" x14ac:dyDescent="0.25">
      <c r="A11" s="51" t="s">
        <v>62</v>
      </c>
      <c r="B11" s="51"/>
      <c r="C11" s="82"/>
      <c r="D11" s="52"/>
      <c r="E11" s="52"/>
      <c r="F11" s="52"/>
      <c r="G11" s="52"/>
      <c r="H11" s="52"/>
    </row>
    <row r="12" spans="1:8" x14ac:dyDescent="0.25">
      <c r="A12" s="45" t="s">
        <v>63</v>
      </c>
      <c r="B12" s="45"/>
      <c r="C12" s="81">
        <f>C10+1</f>
        <v>5</v>
      </c>
      <c r="D12" s="46"/>
      <c r="E12" s="46">
        <v>660</v>
      </c>
      <c r="F12" s="46">
        <v>50</v>
      </c>
      <c r="G12" s="46">
        <v>55</v>
      </c>
      <c r="H12" s="46">
        <v>60</v>
      </c>
    </row>
    <row r="13" spans="1:8" x14ac:dyDescent="0.25">
      <c r="A13" s="45" t="s">
        <v>64</v>
      </c>
      <c r="B13" s="45"/>
      <c r="C13" s="81">
        <f>C12+1</f>
        <v>6</v>
      </c>
      <c r="D13" s="46"/>
      <c r="E13" s="46">
        <v>750</v>
      </c>
      <c r="F13" s="46">
        <v>52</v>
      </c>
      <c r="G13" s="46">
        <v>57</v>
      </c>
      <c r="H13" s="46">
        <v>64</v>
      </c>
    </row>
    <row r="14" spans="1:8" x14ac:dyDescent="0.25">
      <c r="A14" s="45"/>
      <c r="B14" s="45"/>
      <c r="C14" s="81"/>
      <c r="D14" s="46"/>
      <c r="E14" s="46"/>
      <c r="F14" s="46"/>
      <c r="G14" s="46"/>
      <c r="H14" s="46"/>
    </row>
    <row r="15" spans="1:8" x14ac:dyDescent="0.25">
      <c r="A15" s="51" t="s">
        <v>65</v>
      </c>
      <c r="B15" s="51"/>
      <c r="C15" s="82"/>
      <c r="D15" s="52"/>
      <c r="E15" s="52"/>
      <c r="F15" s="52"/>
      <c r="G15" s="52"/>
      <c r="H15" s="52"/>
    </row>
    <row r="16" spans="1:8" x14ac:dyDescent="0.25">
      <c r="A16" s="45" t="s">
        <v>66</v>
      </c>
      <c r="B16" s="45"/>
      <c r="C16" s="81">
        <f>C13+1</f>
        <v>7</v>
      </c>
      <c r="D16" s="46"/>
      <c r="E16" s="46">
        <v>212</v>
      </c>
      <c r="F16" s="46">
        <v>38</v>
      </c>
      <c r="G16" s="46">
        <v>42</v>
      </c>
      <c r="H16" s="46">
        <v>58</v>
      </c>
    </row>
    <row r="17" spans="1:8" x14ac:dyDescent="0.25">
      <c r="A17" s="45" t="s">
        <v>67</v>
      </c>
      <c r="B17" s="45"/>
      <c r="C17" s="81">
        <f>C16+1</f>
        <v>8</v>
      </c>
      <c r="D17" s="46"/>
      <c r="E17" s="46">
        <v>280</v>
      </c>
      <c r="F17" s="46">
        <v>52</v>
      </c>
      <c r="G17" s="46">
        <v>55</v>
      </c>
      <c r="H17" s="46">
        <v>76</v>
      </c>
    </row>
    <row r="18" spans="1:8" x14ac:dyDescent="0.25">
      <c r="A18" s="45" t="s">
        <v>68</v>
      </c>
      <c r="B18" s="45"/>
      <c r="C18" s="81">
        <f>C17+1</f>
        <v>9</v>
      </c>
      <c r="D18" s="46"/>
      <c r="E18" s="46">
        <v>210</v>
      </c>
      <c r="F18" s="46">
        <v>43</v>
      </c>
      <c r="G18" s="46">
        <v>46</v>
      </c>
      <c r="H18" s="46">
        <v>49</v>
      </c>
    </row>
    <row r="19" spans="1:8" x14ac:dyDescent="0.25">
      <c r="A19" s="45" t="s">
        <v>69</v>
      </c>
      <c r="B19" s="45"/>
      <c r="C19" s="81">
        <f>C18+1</f>
        <v>10</v>
      </c>
      <c r="D19" s="46"/>
      <c r="E19" s="46">
        <v>420</v>
      </c>
      <c r="F19" s="46">
        <v>53</v>
      </c>
      <c r="G19" s="46">
        <v>56</v>
      </c>
      <c r="H19" s="46">
        <v>59</v>
      </c>
    </row>
    <row r="20" spans="1:8" x14ac:dyDescent="0.25">
      <c r="A20" s="45" t="s">
        <v>70</v>
      </c>
      <c r="B20" s="45"/>
      <c r="C20" s="81">
        <f>C19+1</f>
        <v>11</v>
      </c>
      <c r="D20" s="46"/>
      <c r="E20" s="46">
        <v>241</v>
      </c>
      <c r="F20" s="46">
        <v>59</v>
      </c>
      <c r="G20" s="46">
        <v>63</v>
      </c>
      <c r="H20" s="46">
        <v>79</v>
      </c>
    </row>
    <row r="21" spans="1:8" x14ac:dyDescent="0.25">
      <c r="A21" s="45"/>
      <c r="B21" s="45"/>
      <c r="C21" s="81"/>
      <c r="D21" s="46"/>
      <c r="E21" s="46"/>
      <c r="F21" s="46"/>
      <c r="G21" s="46"/>
      <c r="H21" s="46"/>
    </row>
    <row r="22" spans="1:8" x14ac:dyDescent="0.25">
      <c r="A22" s="51" t="s">
        <v>71</v>
      </c>
      <c r="B22" s="51"/>
      <c r="C22" s="82"/>
      <c r="D22" s="52"/>
      <c r="E22" s="52"/>
      <c r="F22" s="52"/>
      <c r="G22" s="52"/>
      <c r="H22" s="52"/>
    </row>
    <row r="23" spans="1:8" x14ac:dyDescent="0.25">
      <c r="A23" s="45" t="s">
        <v>72</v>
      </c>
      <c r="B23" s="45"/>
      <c r="C23" s="81">
        <f>C20+1</f>
        <v>12</v>
      </c>
      <c r="D23" s="46"/>
      <c r="E23" s="46">
        <v>280</v>
      </c>
      <c r="F23" s="46">
        <v>42</v>
      </c>
      <c r="G23" s="46">
        <v>49</v>
      </c>
      <c r="H23" s="46">
        <v>62</v>
      </c>
    </row>
    <row r="24" spans="1:8" x14ac:dyDescent="0.25">
      <c r="A24" s="45" t="s">
        <v>73</v>
      </c>
      <c r="B24" s="45"/>
      <c r="C24" s="81">
        <f>C23+1</f>
        <v>13</v>
      </c>
      <c r="D24" s="46"/>
      <c r="E24" s="46">
        <v>780</v>
      </c>
      <c r="F24" s="46">
        <v>55</v>
      </c>
      <c r="G24" s="46">
        <v>59</v>
      </c>
      <c r="H24" s="46">
        <v>78</v>
      </c>
    </row>
    <row r="25" spans="1:8" x14ac:dyDescent="0.25">
      <c r="A25" s="45" t="s">
        <v>74</v>
      </c>
      <c r="B25" s="45"/>
      <c r="C25" s="81">
        <f>C24+1</f>
        <v>14</v>
      </c>
      <c r="D25" s="46"/>
      <c r="E25" s="46">
        <v>226</v>
      </c>
      <c r="F25" s="46">
        <v>56</v>
      </c>
      <c r="G25" s="46">
        <v>59</v>
      </c>
      <c r="H25" s="46">
        <v>75</v>
      </c>
    </row>
    <row r="26" spans="1:8" x14ac:dyDescent="0.25">
      <c r="A26" s="45" t="s">
        <v>75</v>
      </c>
      <c r="B26" s="45"/>
      <c r="C26" s="81">
        <f>C25+1</f>
        <v>15</v>
      </c>
      <c r="D26" s="46"/>
      <c r="E26" s="46">
        <v>239</v>
      </c>
      <c r="F26" s="46">
        <v>60</v>
      </c>
      <c r="G26" s="46">
        <v>64</v>
      </c>
      <c r="H26" s="46">
        <v>80</v>
      </c>
    </row>
    <row r="27" spans="1:8" x14ac:dyDescent="0.25">
      <c r="A27" s="45"/>
      <c r="B27" s="45"/>
      <c r="C27" s="81"/>
      <c r="D27" s="46"/>
      <c r="E27" s="46"/>
      <c r="F27" s="46"/>
      <c r="G27" s="46"/>
      <c r="H27" s="46"/>
    </row>
    <row r="28" spans="1:8" x14ac:dyDescent="0.25">
      <c r="A28" s="51" t="s">
        <v>76</v>
      </c>
      <c r="B28" s="51"/>
      <c r="C28" s="82"/>
      <c r="D28" s="52"/>
      <c r="E28" s="52"/>
      <c r="F28" s="52"/>
      <c r="G28" s="52"/>
      <c r="H28" s="52"/>
    </row>
    <row r="29" spans="1:8" ht="15.75" x14ac:dyDescent="0.25">
      <c r="A29" s="45" t="s">
        <v>77</v>
      </c>
      <c r="B29" s="45"/>
      <c r="C29" s="81">
        <f>C26+1</f>
        <v>16</v>
      </c>
      <c r="D29" s="46"/>
      <c r="E29" s="46">
        <v>18</v>
      </c>
      <c r="F29" s="46">
        <v>16</v>
      </c>
      <c r="G29" s="46">
        <v>23</v>
      </c>
      <c r="H29" s="46">
        <v>29</v>
      </c>
    </row>
    <row r="30" spans="1:8" ht="15.75" x14ac:dyDescent="0.25">
      <c r="A30" s="45" t="s">
        <v>78</v>
      </c>
      <c r="B30" s="45"/>
      <c r="C30" s="81">
        <f>C29+1</f>
        <v>17</v>
      </c>
      <c r="D30" s="46"/>
      <c r="E30" s="46">
        <v>34</v>
      </c>
      <c r="F30" s="46">
        <v>23</v>
      </c>
      <c r="G30" s="46">
        <v>25</v>
      </c>
      <c r="H30" s="46">
        <v>27</v>
      </c>
    </row>
    <row r="31" spans="1:8" ht="15.75" x14ac:dyDescent="0.25">
      <c r="A31" s="45" t="s">
        <v>79</v>
      </c>
      <c r="B31" s="45"/>
      <c r="C31" s="81">
        <f>C30+1</f>
        <v>18</v>
      </c>
      <c r="D31" s="46"/>
      <c r="E31" s="46">
        <v>42</v>
      </c>
      <c r="F31" s="46">
        <v>28</v>
      </c>
      <c r="G31" s="46">
        <v>36</v>
      </c>
      <c r="H31" s="46">
        <v>40</v>
      </c>
    </row>
    <row r="32" spans="1:8" ht="15.75" x14ac:dyDescent="0.25">
      <c r="A32" s="45" t="s">
        <v>80</v>
      </c>
      <c r="B32" s="45"/>
      <c r="C32" s="81">
        <f>C31+1</f>
        <v>19</v>
      </c>
      <c r="D32" s="46"/>
      <c r="E32" s="46">
        <v>50</v>
      </c>
      <c r="F32" s="46">
        <v>40</v>
      </c>
      <c r="G32" s="46">
        <v>45</v>
      </c>
      <c r="H32" s="46">
        <v>52</v>
      </c>
    </row>
    <row r="33" spans="1:8" x14ac:dyDescent="0.25">
      <c r="A33" s="45" t="s">
        <v>81</v>
      </c>
      <c r="B33" s="45"/>
      <c r="C33" s="81">
        <f>C32+1</f>
        <v>20</v>
      </c>
      <c r="D33" s="46"/>
      <c r="E33" s="46">
        <v>32</v>
      </c>
      <c r="F33" s="46">
        <v>30</v>
      </c>
      <c r="G33" s="46">
        <v>34</v>
      </c>
      <c r="H33" s="46">
        <v>38</v>
      </c>
    </row>
    <row r="34" spans="1:8" x14ac:dyDescent="0.25">
      <c r="A34" s="45" t="s">
        <v>82</v>
      </c>
      <c r="B34" s="45"/>
      <c r="C34" s="81">
        <f t="shared" ref="C34:C41" si="0">C33+1</f>
        <v>21</v>
      </c>
      <c r="D34" s="46"/>
      <c r="E34" s="46">
        <v>36</v>
      </c>
      <c r="F34" s="46">
        <v>36</v>
      </c>
      <c r="G34" s="46">
        <v>40</v>
      </c>
      <c r="H34" s="46">
        <v>44</v>
      </c>
    </row>
    <row r="35" spans="1:8" x14ac:dyDescent="0.25">
      <c r="A35" s="45" t="s">
        <v>83</v>
      </c>
      <c r="B35" s="45"/>
      <c r="C35" s="81">
        <f t="shared" si="0"/>
        <v>22</v>
      </c>
      <c r="D35" s="46"/>
      <c r="E35" s="46">
        <v>17</v>
      </c>
      <c r="F35" s="46">
        <v>40</v>
      </c>
      <c r="G35" s="46">
        <v>49</v>
      </c>
      <c r="H35" s="46">
        <v>48</v>
      </c>
    </row>
    <row r="36" spans="1:8" x14ac:dyDescent="0.25">
      <c r="A36" s="45" t="s">
        <v>84</v>
      </c>
      <c r="B36" s="45"/>
      <c r="C36" s="81">
        <f t="shared" si="0"/>
        <v>23</v>
      </c>
      <c r="D36" s="46"/>
      <c r="E36" s="46">
        <v>48</v>
      </c>
      <c r="F36" s="46">
        <v>38</v>
      </c>
      <c r="G36" s="46">
        <v>42</v>
      </c>
      <c r="H36" s="46">
        <v>41</v>
      </c>
    </row>
    <row r="37" spans="1:8" x14ac:dyDescent="0.25">
      <c r="A37" s="45" t="s">
        <v>85</v>
      </c>
      <c r="B37" s="45"/>
      <c r="C37" s="81">
        <f t="shared" si="0"/>
        <v>24</v>
      </c>
      <c r="D37" s="46"/>
      <c r="E37" s="46">
        <v>10</v>
      </c>
      <c r="F37" s="46">
        <v>17</v>
      </c>
      <c r="G37" s="46">
        <v>20</v>
      </c>
      <c r="H37" s="46">
        <v>23</v>
      </c>
    </row>
    <row r="38" spans="1:8" x14ac:dyDescent="0.25">
      <c r="A38" s="45" t="s">
        <v>86</v>
      </c>
      <c r="B38" s="45"/>
      <c r="C38" s="81">
        <f t="shared" si="0"/>
        <v>25</v>
      </c>
      <c r="D38" s="46"/>
      <c r="E38" s="46">
        <v>25</v>
      </c>
      <c r="F38" s="46">
        <v>32</v>
      </c>
      <c r="G38" s="46">
        <v>31</v>
      </c>
      <c r="H38" s="46">
        <v>32</v>
      </c>
    </row>
    <row r="39" spans="1:8" x14ac:dyDescent="0.25">
      <c r="A39" s="45" t="s">
        <v>87</v>
      </c>
      <c r="B39" s="45"/>
      <c r="C39" s="81">
        <f t="shared" si="0"/>
        <v>26</v>
      </c>
      <c r="D39" s="46"/>
      <c r="E39" s="46">
        <v>85</v>
      </c>
      <c r="F39" s="46">
        <v>45</v>
      </c>
      <c r="G39" s="46">
        <v>47</v>
      </c>
      <c r="H39" s="46">
        <v>52</v>
      </c>
    </row>
    <row r="40" spans="1:8" x14ac:dyDescent="0.25">
      <c r="A40" s="45" t="s">
        <v>88</v>
      </c>
      <c r="B40" s="45"/>
      <c r="C40" s="81">
        <f t="shared" si="0"/>
        <v>27</v>
      </c>
      <c r="D40" s="46"/>
      <c r="E40" s="46">
        <v>24</v>
      </c>
      <c r="F40" s="46">
        <v>4</v>
      </c>
      <c r="G40" s="46">
        <v>13</v>
      </c>
      <c r="H40" s="46">
        <v>18</v>
      </c>
    </row>
    <row r="41" spans="1:8" x14ac:dyDescent="0.25">
      <c r="A41" s="45" t="s">
        <v>89</v>
      </c>
      <c r="B41" s="45"/>
      <c r="C41" s="81">
        <f t="shared" si="0"/>
        <v>28</v>
      </c>
      <c r="D41" s="46"/>
      <c r="E41" s="46">
        <v>0</v>
      </c>
      <c r="F41" s="46">
        <v>0</v>
      </c>
      <c r="G41" s="46">
        <v>0</v>
      </c>
      <c r="H41" s="46">
        <v>0</v>
      </c>
    </row>
    <row r="42" spans="1:8" x14ac:dyDescent="0.25">
      <c r="A42" s="45"/>
      <c r="B42" s="45"/>
      <c r="C42" s="81"/>
      <c r="D42" s="46"/>
      <c r="E42" s="46"/>
      <c r="F42" s="46"/>
      <c r="G42" s="46"/>
      <c r="H42" s="46"/>
    </row>
    <row r="43" spans="1:8" x14ac:dyDescent="0.25">
      <c r="A43" s="51" t="s">
        <v>90</v>
      </c>
      <c r="B43" s="51"/>
      <c r="C43" s="82"/>
      <c r="D43" s="52"/>
      <c r="E43" s="52"/>
      <c r="F43" s="52"/>
      <c r="G43" s="52"/>
      <c r="H43" s="52"/>
    </row>
    <row r="44" spans="1:8" x14ac:dyDescent="0.25">
      <c r="A44" s="45" t="s">
        <v>91</v>
      </c>
      <c r="B44" s="45"/>
      <c r="C44" s="81">
        <f>C41+1</f>
        <v>29</v>
      </c>
      <c r="D44" s="46"/>
      <c r="E44" s="46">
        <v>350</v>
      </c>
      <c r="F44" s="46">
        <v>44</v>
      </c>
      <c r="G44" s="46">
        <v>53</v>
      </c>
      <c r="H44" s="46">
        <v>60</v>
      </c>
    </row>
    <row r="45" spans="1:8" x14ac:dyDescent="0.25">
      <c r="A45" s="45" t="s">
        <v>92</v>
      </c>
      <c r="B45" s="45"/>
      <c r="C45" s="81">
        <f>C44+1</f>
        <v>30</v>
      </c>
      <c r="D45" s="46"/>
      <c r="E45" s="46">
        <v>364</v>
      </c>
      <c r="F45" s="46">
        <v>56</v>
      </c>
      <c r="G45" s="46">
        <v>65</v>
      </c>
      <c r="H45" s="46">
        <v>72</v>
      </c>
    </row>
    <row r="46" spans="1:8" x14ac:dyDescent="0.25">
      <c r="A46" s="45" t="s">
        <v>93</v>
      </c>
      <c r="B46" s="45"/>
      <c r="C46" s="81">
        <f>C45+1</f>
        <v>31</v>
      </c>
      <c r="D46" s="46"/>
      <c r="E46" s="46">
        <v>480</v>
      </c>
      <c r="F46" s="46">
        <v>51</v>
      </c>
      <c r="G46" s="46">
        <v>54</v>
      </c>
      <c r="H46" s="46">
        <v>63</v>
      </c>
    </row>
    <row r="47" spans="1:8" x14ac:dyDescent="0.25">
      <c r="A47" s="45" t="s">
        <v>94</v>
      </c>
      <c r="B47" s="45"/>
      <c r="C47" s="81">
        <f>C46+1</f>
        <v>32</v>
      </c>
      <c r="D47" s="46"/>
      <c r="E47" s="46">
        <v>494</v>
      </c>
      <c r="F47" s="46">
        <v>61</v>
      </c>
      <c r="G47" s="46">
        <v>67</v>
      </c>
      <c r="H47" s="46">
        <v>74</v>
      </c>
    </row>
    <row r="48" spans="1:8" x14ac:dyDescent="0.25">
      <c r="A48" s="45"/>
      <c r="B48" s="45"/>
      <c r="C48" s="81"/>
      <c r="D48" s="46"/>
      <c r="E48" s="46"/>
      <c r="F48" s="46"/>
      <c r="G48" s="46"/>
      <c r="H48" s="46"/>
    </row>
    <row r="49" spans="1:8" x14ac:dyDescent="0.25">
      <c r="A49" s="51" t="s">
        <v>95</v>
      </c>
      <c r="B49" s="51"/>
      <c r="C49" s="82"/>
      <c r="D49" s="52"/>
      <c r="E49" s="52"/>
      <c r="F49" s="52"/>
      <c r="G49" s="52"/>
      <c r="H49" s="52"/>
    </row>
    <row r="50" spans="1:8" x14ac:dyDescent="0.25">
      <c r="A50" s="45" t="s">
        <v>96</v>
      </c>
      <c r="B50" s="45"/>
      <c r="C50" s="81">
        <f>C47+1</f>
        <v>33</v>
      </c>
      <c r="D50" s="46"/>
      <c r="E50" s="46">
        <v>380</v>
      </c>
      <c r="F50" s="46">
        <v>47</v>
      </c>
      <c r="G50" s="46">
        <v>53</v>
      </c>
      <c r="H50" s="46">
        <v>64</v>
      </c>
    </row>
    <row r="51" spans="1:8" x14ac:dyDescent="0.25">
      <c r="A51" s="45" t="s">
        <v>97</v>
      </c>
      <c r="B51" s="45"/>
      <c r="C51" s="81">
        <f>C50+1</f>
        <v>34</v>
      </c>
      <c r="D51" s="46"/>
      <c r="E51" s="46">
        <v>320</v>
      </c>
      <c r="F51" s="46">
        <v>45</v>
      </c>
      <c r="G51" s="46">
        <v>55</v>
      </c>
      <c r="H51" s="46">
        <v>71</v>
      </c>
    </row>
    <row r="52" spans="1:8" x14ac:dyDescent="0.25">
      <c r="A52" s="45" t="s">
        <v>98</v>
      </c>
      <c r="B52" s="45"/>
      <c r="C52" s="81">
        <f>C51+1</f>
        <v>35</v>
      </c>
      <c r="D52" s="46"/>
      <c r="E52" s="46">
        <v>714</v>
      </c>
      <c r="F52" s="46">
        <v>54</v>
      </c>
      <c r="G52" s="46">
        <v>60</v>
      </c>
      <c r="H52" s="46">
        <v>69</v>
      </c>
    </row>
    <row r="53" spans="1:8" x14ac:dyDescent="0.25">
      <c r="A53" s="45" t="s">
        <v>99</v>
      </c>
      <c r="B53" s="45"/>
      <c r="C53" s="81">
        <f>C52+1</f>
        <v>36</v>
      </c>
      <c r="D53" s="46"/>
      <c r="E53" s="46">
        <v>728</v>
      </c>
      <c r="F53" s="46">
        <v>68</v>
      </c>
      <c r="G53" s="46">
        <v>74</v>
      </c>
      <c r="H53" s="46">
        <v>83</v>
      </c>
    </row>
    <row r="54" spans="1:8" x14ac:dyDescent="0.25">
      <c r="A54" s="49"/>
      <c r="B54" s="49"/>
      <c r="C54" s="81">
        <f t="shared" ref="C54:C69" si="1">C53+1</f>
        <v>37</v>
      </c>
      <c r="D54" s="50"/>
      <c r="E54" s="50"/>
      <c r="F54" s="50"/>
      <c r="G54" s="50"/>
      <c r="H54" s="50"/>
    </row>
    <row r="55" spans="1:8" x14ac:dyDescent="0.25">
      <c r="A55" s="51" t="s">
        <v>100</v>
      </c>
      <c r="B55" s="51"/>
      <c r="C55" s="82"/>
      <c r="D55" s="52"/>
      <c r="E55" s="52"/>
      <c r="F55" s="52"/>
      <c r="G55" s="52"/>
      <c r="H55" s="52"/>
    </row>
    <row r="56" spans="1:8" x14ac:dyDescent="0.25">
      <c r="A56" s="17"/>
      <c r="B56" s="15"/>
      <c r="C56" s="81">
        <v>38</v>
      </c>
      <c r="D56" s="16"/>
      <c r="E56" s="18"/>
      <c r="F56" s="18"/>
      <c r="G56" s="18"/>
      <c r="H56" s="18"/>
    </row>
    <row r="57" spans="1:8" x14ac:dyDescent="0.25">
      <c r="A57" s="17"/>
      <c r="B57" s="15"/>
      <c r="C57" s="81">
        <f t="shared" si="1"/>
        <v>39</v>
      </c>
      <c r="D57" s="16"/>
      <c r="E57" s="18"/>
      <c r="F57" s="18"/>
      <c r="G57" s="18"/>
      <c r="H57" s="18"/>
    </row>
    <row r="58" spans="1:8" x14ac:dyDescent="0.25">
      <c r="A58" s="17"/>
      <c r="B58" s="15"/>
      <c r="C58" s="81">
        <f t="shared" si="1"/>
        <v>40</v>
      </c>
      <c r="D58" s="16"/>
      <c r="E58" s="18"/>
      <c r="F58" s="18"/>
      <c r="G58" s="18"/>
      <c r="H58" s="18"/>
    </row>
    <row r="59" spans="1:8" x14ac:dyDescent="0.25">
      <c r="A59" s="17"/>
      <c r="B59" s="15"/>
      <c r="C59" s="81">
        <f t="shared" si="1"/>
        <v>41</v>
      </c>
      <c r="D59" s="16"/>
      <c r="E59" s="18"/>
      <c r="F59" s="18"/>
      <c r="G59" s="18"/>
      <c r="H59" s="18"/>
    </row>
    <row r="60" spans="1:8" x14ac:dyDescent="0.25">
      <c r="A60" s="17"/>
      <c r="B60" s="15"/>
      <c r="C60" s="81">
        <f t="shared" si="1"/>
        <v>42</v>
      </c>
      <c r="D60" s="16"/>
      <c r="E60" s="18"/>
      <c r="F60" s="18"/>
      <c r="G60" s="18"/>
      <c r="H60" s="18"/>
    </row>
    <row r="61" spans="1:8" x14ac:dyDescent="0.25">
      <c r="A61" s="17"/>
      <c r="B61" s="15"/>
      <c r="C61" s="81">
        <f t="shared" si="1"/>
        <v>43</v>
      </c>
      <c r="D61" s="16"/>
      <c r="E61" s="18"/>
      <c r="F61" s="18"/>
      <c r="G61" s="18"/>
      <c r="H61" s="18"/>
    </row>
    <row r="62" spans="1:8" x14ac:dyDescent="0.25">
      <c r="A62" s="17"/>
      <c r="B62" s="15"/>
      <c r="C62" s="81">
        <f t="shared" si="1"/>
        <v>44</v>
      </c>
      <c r="D62" s="16"/>
      <c r="E62" s="18"/>
      <c r="F62" s="18"/>
      <c r="G62" s="18"/>
      <c r="H62" s="18"/>
    </row>
    <row r="63" spans="1:8" x14ac:dyDescent="0.25">
      <c r="A63" s="17"/>
      <c r="B63" s="15"/>
      <c r="C63" s="81">
        <f t="shared" si="1"/>
        <v>45</v>
      </c>
      <c r="D63" s="16"/>
      <c r="E63" s="18"/>
      <c r="F63" s="18"/>
      <c r="G63" s="18"/>
      <c r="H63" s="18"/>
    </row>
    <row r="64" spans="1:8" x14ac:dyDescent="0.25">
      <c r="A64" s="17"/>
      <c r="B64" s="15"/>
      <c r="C64" s="81">
        <f t="shared" si="1"/>
        <v>46</v>
      </c>
      <c r="D64" s="16"/>
      <c r="E64" s="18"/>
      <c r="F64" s="18"/>
      <c r="G64" s="18"/>
      <c r="H64" s="18"/>
    </row>
    <row r="65" spans="1:8" x14ac:dyDescent="0.25">
      <c r="A65" s="17"/>
      <c r="B65" s="15"/>
      <c r="C65" s="81">
        <f t="shared" si="1"/>
        <v>47</v>
      </c>
      <c r="D65" s="16"/>
      <c r="E65" s="18"/>
      <c r="F65" s="18"/>
      <c r="G65" s="18"/>
      <c r="H65" s="18"/>
    </row>
    <row r="66" spans="1:8" x14ac:dyDescent="0.25">
      <c r="A66" s="17"/>
      <c r="B66" s="15"/>
      <c r="C66" s="81">
        <f t="shared" si="1"/>
        <v>48</v>
      </c>
      <c r="D66" s="16"/>
      <c r="E66" s="18"/>
      <c r="F66" s="18"/>
      <c r="G66" s="18"/>
      <c r="H66" s="18"/>
    </row>
    <row r="67" spans="1:8" x14ac:dyDescent="0.25">
      <c r="A67" s="17"/>
      <c r="B67" s="15"/>
      <c r="C67" s="81">
        <f t="shared" si="1"/>
        <v>49</v>
      </c>
      <c r="D67" s="16"/>
      <c r="E67" s="18"/>
      <c r="F67" s="18"/>
      <c r="G67" s="18"/>
      <c r="H67" s="18"/>
    </row>
    <row r="68" spans="1:8" x14ac:dyDescent="0.25">
      <c r="A68" s="17"/>
      <c r="B68" s="15"/>
      <c r="C68" s="81">
        <f t="shared" si="1"/>
        <v>50</v>
      </c>
      <c r="D68" s="16"/>
      <c r="E68" s="18"/>
      <c r="F68" s="18"/>
      <c r="G68" s="18"/>
      <c r="H68" s="18"/>
    </row>
    <row r="69" spans="1:8" x14ac:dyDescent="0.25">
      <c r="A69" s="17"/>
      <c r="B69" s="15"/>
      <c r="C69" s="81">
        <f t="shared" si="1"/>
        <v>51</v>
      </c>
      <c r="D69" s="16"/>
      <c r="E69" s="18"/>
      <c r="F69" s="18"/>
      <c r="G69" s="18"/>
      <c r="H69" s="18"/>
    </row>
    <row r="70" spans="1:8" x14ac:dyDescent="0.25">
      <c r="A70" s="49" t="s">
        <v>54</v>
      </c>
      <c r="B70" s="49"/>
      <c r="C70" s="50"/>
      <c r="D70" s="50"/>
      <c r="E70" s="50"/>
      <c r="F70" s="50"/>
      <c r="G70" s="50"/>
      <c r="H70" s="50"/>
    </row>
  </sheetData>
  <sheetProtection algorithmName="SHA-512" hashValue="DfAO/dtwqIYfOXlyIgybc6IRpEhqGiGSKXXqv6Y2a2WyCmFFXy+6B/ekYnIxCXmzLW3PNyGipYLujwVRaiLBhg==" saltValue="6VXT1y1phDHC/rksmv0AzA==" spinCount="100000" sheet="1" objects="1" scenarios="1" selectLockedCells="1"/>
  <mergeCells count="1">
    <mergeCell ref="F4:H4"/>
  </mergeCells>
  <hyperlinks>
    <hyperlink ref="E1" r:id="rId1" xr:uid="{BFDC4AB8-2DC6-4E03-8E2A-A597D25EE2E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BE03B-D571-417C-9385-411B6D9422F8}">
  <dimension ref="A1:G60"/>
  <sheetViews>
    <sheetView workbookViewId="0">
      <selection activeCell="A38" sqref="A38"/>
    </sheetView>
  </sheetViews>
  <sheetFormatPr baseColWidth="10" defaultRowHeight="15" x14ac:dyDescent="0.25"/>
  <cols>
    <col min="1" max="1" width="35.42578125" customWidth="1"/>
    <col min="2" max="2" width="31.28515625" customWidth="1"/>
    <col min="3" max="3" width="17" customWidth="1"/>
    <col min="4" max="4" width="20.85546875" customWidth="1"/>
  </cols>
  <sheetData>
    <row r="1" spans="1:7" x14ac:dyDescent="0.25">
      <c r="A1" s="53" t="s">
        <v>111</v>
      </c>
      <c r="B1" s="53"/>
      <c r="C1" s="54" t="str">
        <f>'ENTRADA DE DADES'!E1</f>
        <v xml:space="preserve">©AiE. GRUP DE RECERCA ARQUITECTURA i ENERGIA </v>
      </c>
      <c r="D1" s="44" t="s">
        <v>1</v>
      </c>
      <c r="E1" s="55"/>
      <c r="F1" s="55"/>
      <c r="G1" s="56" t="s">
        <v>22</v>
      </c>
    </row>
    <row r="2" spans="1:7" x14ac:dyDescent="0.25">
      <c r="A2" s="57"/>
      <c r="B2" s="57"/>
      <c r="C2" s="46"/>
      <c r="D2" s="46"/>
      <c r="E2" s="58"/>
      <c r="F2" s="58"/>
      <c r="G2" s="58"/>
    </row>
    <row r="3" spans="1:7" x14ac:dyDescent="0.25">
      <c r="A3" s="59"/>
      <c r="B3" s="59"/>
      <c r="C3" s="52"/>
      <c r="D3" s="52"/>
      <c r="E3" s="60" t="s">
        <v>16</v>
      </c>
      <c r="F3" s="60" t="s">
        <v>17</v>
      </c>
      <c r="G3" s="60" t="s">
        <v>18</v>
      </c>
    </row>
    <row r="4" spans="1:7" x14ac:dyDescent="0.25">
      <c r="A4" s="61" t="s">
        <v>6</v>
      </c>
      <c r="B4" s="62"/>
      <c r="C4" s="84" t="s">
        <v>23</v>
      </c>
      <c r="D4" s="63"/>
      <c r="E4" s="79" t="s">
        <v>24</v>
      </c>
      <c r="F4" s="79"/>
      <c r="G4" s="80"/>
    </row>
    <row r="5" spans="1:7" x14ac:dyDescent="0.25">
      <c r="A5" s="57"/>
      <c r="B5" s="57"/>
      <c r="C5" s="46"/>
      <c r="D5" s="46"/>
      <c r="E5" s="58"/>
      <c r="F5" s="58"/>
      <c r="G5" s="58"/>
    </row>
    <row r="6" spans="1:7" x14ac:dyDescent="0.25">
      <c r="A6" s="59" t="s">
        <v>25</v>
      </c>
      <c r="B6" s="59"/>
      <c r="C6" s="52"/>
      <c r="D6" s="52"/>
      <c r="E6" s="60"/>
      <c r="F6" s="60"/>
      <c r="G6" s="60"/>
    </row>
    <row r="7" spans="1:7" x14ac:dyDescent="0.25">
      <c r="A7" s="57" t="s">
        <v>26</v>
      </c>
      <c r="B7" s="57"/>
      <c r="C7" s="81">
        <v>1</v>
      </c>
      <c r="D7" s="46"/>
      <c r="E7" s="58">
        <v>0.45</v>
      </c>
      <c r="F7" s="58">
        <v>0.8</v>
      </c>
      <c r="G7" s="58">
        <v>0.83</v>
      </c>
    </row>
    <row r="8" spans="1:7" x14ac:dyDescent="0.25">
      <c r="A8" s="57" t="s">
        <v>27</v>
      </c>
      <c r="B8" s="57"/>
      <c r="C8" s="81">
        <v>2</v>
      </c>
      <c r="D8" s="46"/>
      <c r="E8" s="58">
        <v>0.28000000000000003</v>
      </c>
      <c r="F8" s="58">
        <v>0.5</v>
      </c>
      <c r="G8" s="58">
        <v>0.52</v>
      </c>
    </row>
    <row r="9" spans="1:7" x14ac:dyDescent="0.25">
      <c r="A9" s="57" t="s">
        <v>28</v>
      </c>
      <c r="B9" s="57"/>
      <c r="C9" s="81">
        <v>3</v>
      </c>
      <c r="D9" s="46"/>
      <c r="E9" s="58">
        <v>0.4</v>
      </c>
      <c r="F9" s="58">
        <v>0.7</v>
      </c>
      <c r="G9" s="58">
        <v>0.71</v>
      </c>
    </row>
    <row r="10" spans="1:7" x14ac:dyDescent="0.25">
      <c r="A10" s="57"/>
      <c r="B10" s="57"/>
      <c r="C10" s="81">
        <v>4</v>
      </c>
      <c r="D10" s="46"/>
      <c r="E10" s="58"/>
      <c r="F10" s="58"/>
      <c r="G10" s="58"/>
    </row>
    <row r="11" spans="1:7" x14ac:dyDescent="0.25">
      <c r="A11" s="59" t="s">
        <v>29</v>
      </c>
      <c r="B11" s="59"/>
      <c r="C11" s="82"/>
      <c r="D11" s="52"/>
      <c r="E11" s="60"/>
      <c r="F11" s="60"/>
      <c r="G11" s="60"/>
    </row>
    <row r="12" spans="1:7" x14ac:dyDescent="0.25">
      <c r="A12" s="57" t="s">
        <v>30</v>
      </c>
      <c r="B12" s="57"/>
      <c r="C12" s="81">
        <v>5</v>
      </c>
      <c r="D12" s="46"/>
      <c r="E12" s="58">
        <v>0.22</v>
      </c>
      <c r="F12" s="58">
        <v>0.41</v>
      </c>
      <c r="G12" s="58">
        <v>0.64</v>
      </c>
    </row>
    <row r="13" spans="1:7" x14ac:dyDescent="0.25">
      <c r="A13" s="57" t="s">
        <v>31</v>
      </c>
      <c r="B13" s="57"/>
      <c r="C13" s="81">
        <v>6</v>
      </c>
      <c r="D13" s="46"/>
      <c r="E13" s="58">
        <v>0.08</v>
      </c>
      <c r="F13" s="58">
        <v>0.48</v>
      </c>
      <c r="G13" s="58">
        <v>0.75</v>
      </c>
    </row>
    <row r="14" spans="1:7" x14ac:dyDescent="0.25">
      <c r="A14" s="57" t="s">
        <v>32</v>
      </c>
      <c r="B14" s="57"/>
      <c r="C14" s="81">
        <v>7</v>
      </c>
      <c r="D14" s="46"/>
      <c r="E14" s="58">
        <v>0.28000000000000003</v>
      </c>
      <c r="F14" s="58">
        <v>0.45</v>
      </c>
      <c r="G14" s="58">
        <v>0.57999999999999996</v>
      </c>
    </row>
    <row r="15" spans="1:7" x14ac:dyDescent="0.25">
      <c r="A15" s="57" t="s">
        <v>33</v>
      </c>
      <c r="B15" s="57"/>
      <c r="C15" s="81">
        <v>8</v>
      </c>
      <c r="D15" s="46"/>
      <c r="E15" s="58">
        <v>0.01</v>
      </c>
      <c r="F15" s="58">
        <v>0.02</v>
      </c>
      <c r="G15" s="58">
        <v>0.02</v>
      </c>
    </row>
    <row r="16" spans="1:7" x14ac:dyDescent="0.25">
      <c r="A16" s="57" t="s">
        <v>34</v>
      </c>
      <c r="B16" s="57"/>
      <c r="C16" s="81">
        <v>9</v>
      </c>
      <c r="D16" s="46"/>
      <c r="E16" s="58">
        <v>0.04</v>
      </c>
      <c r="F16" s="58">
        <v>0.03</v>
      </c>
      <c r="G16" s="58">
        <v>0.03</v>
      </c>
    </row>
    <row r="17" spans="1:7" x14ac:dyDescent="0.25">
      <c r="A17" s="57" t="s">
        <v>35</v>
      </c>
      <c r="B17" s="57"/>
      <c r="C17" s="81">
        <v>10</v>
      </c>
      <c r="D17" s="46"/>
      <c r="E17" s="58">
        <v>0.1</v>
      </c>
      <c r="F17" s="58">
        <v>0.35</v>
      </c>
      <c r="G17" s="58">
        <v>0.23</v>
      </c>
    </row>
    <row r="18" spans="1:7" x14ac:dyDescent="0.25">
      <c r="A18" s="57" t="s">
        <v>36</v>
      </c>
      <c r="B18" s="57"/>
      <c r="C18" s="81">
        <v>11</v>
      </c>
      <c r="D18" s="46"/>
      <c r="E18" s="58">
        <v>0.13</v>
      </c>
      <c r="F18" s="58">
        <v>0.56000000000000005</v>
      </c>
      <c r="G18" s="58">
        <v>0.65</v>
      </c>
    </row>
    <row r="19" spans="1:7" x14ac:dyDescent="0.25">
      <c r="A19" s="57" t="s">
        <v>37</v>
      </c>
      <c r="B19" s="57"/>
      <c r="C19" s="81">
        <v>12</v>
      </c>
      <c r="D19" s="46"/>
      <c r="E19" s="58">
        <v>0.08</v>
      </c>
      <c r="F19" s="58">
        <v>0.3</v>
      </c>
      <c r="G19" s="58">
        <v>0.28000000000000003</v>
      </c>
    </row>
    <row r="20" spans="1:7" x14ac:dyDescent="0.25">
      <c r="A20" s="57" t="s">
        <v>38</v>
      </c>
      <c r="B20" s="57"/>
      <c r="C20" s="81">
        <v>13</v>
      </c>
      <c r="D20" s="46"/>
      <c r="E20" s="58">
        <v>0.14000000000000001</v>
      </c>
      <c r="F20" s="58">
        <v>0.95</v>
      </c>
      <c r="G20" s="58">
        <v>0.72</v>
      </c>
    </row>
    <row r="21" spans="1:7" x14ac:dyDescent="0.25">
      <c r="A21" s="57" t="s">
        <v>39</v>
      </c>
      <c r="B21" s="57"/>
      <c r="C21" s="81">
        <v>14</v>
      </c>
      <c r="D21" s="46"/>
      <c r="E21" s="58">
        <v>0.14000000000000001</v>
      </c>
      <c r="F21" s="58">
        <v>0.55000000000000004</v>
      </c>
      <c r="G21" s="58">
        <v>0.7</v>
      </c>
    </row>
    <row r="22" spans="1:7" x14ac:dyDescent="0.25">
      <c r="A22" s="57" t="s">
        <v>40</v>
      </c>
      <c r="B22" s="57"/>
      <c r="C22" s="81">
        <v>15</v>
      </c>
      <c r="D22" s="46"/>
      <c r="E22" s="58">
        <v>0.02</v>
      </c>
      <c r="F22" s="58">
        <v>0.03</v>
      </c>
      <c r="G22" s="58">
        <v>0.05</v>
      </c>
    </row>
    <row r="23" spans="1:7" x14ac:dyDescent="0.25">
      <c r="A23" s="57" t="s">
        <v>41</v>
      </c>
      <c r="B23" s="57"/>
      <c r="C23" s="81">
        <v>16</v>
      </c>
      <c r="D23" s="46"/>
      <c r="E23" s="58">
        <v>0.02</v>
      </c>
      <c r="F23" s="58">
        <v>0.02</v>
      </c>
      <c r="G23" s="58">
        <v>0.04</v>
      </c>
    </row>
    <row r="24" spans="1:7" x14ac:dyDescent="0.25">
      <c r="A24" s="57" t="s">
        <v>42</v>
      </c>
      <c r="B24" s="57"/>
      <c r="C24" s="81">
        <v>17</v>
      </c>
      <c r="D24" s="46"/>
      <c r="E24" s="58">
        <v>0.04</v>
      </c>
      <c r="F24" s="58">
        <v>0.04</v>
      </c>
      <c r="G24" s="58">
        <v>0.06</v>
      </c>
    </row>
    <row r="25" spans="1:7" x14ac:dyDescent="0.25">
      <c r="A25" s="57" t="s">
        <v>43</v>
      </c>
      <c r="B25" s="57"/>
      <c r="C25" s="81">
        <v>18</v>
      </c>
      <c r="D25" s="46"/>
      <c r="E25" s="58">
        <v>0.04</v>
      </c>
      <c r="F25" s="58">
        <v>0.06</v>
      </c>
      <c r="G25" s="58">
        <v>0.04</v>
      </c>
    </row>
    <row r="26" spans="1:7" x14ac:dyDescent="0.25">
      <c r="A26" s="57" t="s">
        <v>44</v>
      </c>
      <c r="B26" s="57"/>
      <c r="C26" s="81">
        <v>19</v>
      </c>
      <c r="D26" s="46"/>
      <c r="E26" s="58">
        <v>0.1</v>
      </c>
      <c r="F26" s="58">
        <v>0.1</v>
      </c>
      <c r="G26" s="58">
        <v>0.08</v>
      </c>
    </row>
    <row r="27" spans="1:7" x14ac:dyDescent="0.25">
      <c r="A27" s="57" t="s">
        <v>45</v>
      </c>
      <c r="B27" s="57"/>
      <c r="C27" s="81">
        <v>20</v>
      </c>
      <c r="D27" s="46"/>
      <c r="E27" s="58">
        <v>0.04</v>
      </c>
      <c r="F27" s="58">
        <v>0.08</v>
      </c>
      <c r="G27" s="58">
        <v>0.03</v>
      </c>
    </row>
    <row r="28" spans="1:7" x14ac:dyDescent="0.25">
      <c r="A28" s="57" t="s">
        <v>46</v>
      </c>
      <c r="B28" s="57"/>
      <c r="C28" s="81">
        <v>22</v>
      </c>
      <c r="D28" s="46"/>
      <c r="E28" s="58">
        <v>0.04</v>
      </c>
      <c r="F28" s="58">
        <v>7.0000000000000007E-2</v>
      </c>
      <c r="G28" s="58">
        <v>0.06</v>
      </c>
    </row>
    <row r="29" spans="1:7" x14ac:dyDescent="0.25">
      <c r="A29" s="57" t="s">
        <v>47</v>
      </c>
      <c r="B29" s="57"/>
      <c r="C29" s="81">
        <v>23</v>
      </c>
      <c r="D29" s="46"/>
      <c r="E29" s="58">
        <v>0.01</v>
      </c>
      <c r="F29" s="58">
        <v>1.4999999999999999E-2</v>
      </c>
      <c r="G29" s="58">
        <v>0.02</v>
      </c>
    </row>
    <row r="30" spans="1:7" x14ac:dyDescent="0.25">
      <c r="A30" s="57" t="s">
        <v>48</v>
      </c>
      <c r="B30" s="57"/>
      <c r="C30" s="81">
        <v>24</v>
      </c>
      <c r="D30" s="46"/>
      <c r="E30" s="58">
        <v>0.01</v>
      </c>
      <c r="F30" s="58">
        <v>0.02</v>
      </c>
      <c r="G30" s="58">
        <v>0.1</v>
      </c>
    </row>
    <row r="31" spans="1:7" x14ac:dyDescent="0.25">
      <c r="A31" s="57" t="s">
        <v>49</v>
      </c>
      <c r="B31" s="57"/>
      <c r="C31" s="81">
        <v>25</v>
      </c>
      <c r="D31" s="46"/>
      <c r="E31" s="58">
        <v>0.28000000000000003</v>
      </c>
      <c r="F31" s="58">
        <v>0.17</v>
      </c>
      <c r="G31" s="58">
        <v>0.1</v>
      </c>
    </row>
    <row r="32" spans="1:7" x14ac:dyDescent="0.25">
      <c r="A32" s="57"/>
      <c r="B32" s="57"/>
      <c r="C32" s="81"/>
      <c r="D32" s="46"/>
      <c r="E32" s="58"/>
      <c r="F32" s="58"/>
      <c r="G32" s="58"/>
    </row>
    <row r="33" spans="1:7" x14ac:dyDescent="0.25">
      <c r="A33" s="59" t="s">
        <v>50</v>
      </c>
      <c r="B33" s="59"/>
      <c r="C33" s="82"/>
      <c r="D33" s="52"/>
      <c r="E33" s="60"/>
      <c r="F33" s="60"/>
      <c r="G33" s="60"/>
    </row>
    <row r="34" spans="1:7" x14ac:dyDescent="0.25">
      <c r="A34" s="57" t="s">
        <v>51</v>
      </c>
      <c r="B34" s="57"/>
      <c r="C34" s="81">
        <v>26</v>
      </c>
      <c r="D34" s="46"/>
      <c r="E34" s="58">
        <v>1</v>
      </c>
      <c r="F34" s="58">
        <v>1</v>
      </c>
      <c r="G34" s="58">
        <v>1</v>
      </c>
    </row>
    <row r="35" spans="1:7" x14ac:dyDescent="0.25">
      <c r="A35" s="57" t="s">
        <v>52</v>
      </c>
      <c r="B35" s="57"/>
      <c r="C35" s="81">
        <v>27</v>
      </c>
      <c r="D35" s="46"/>
      <c r="E35" s="58">
        <v>0.04</v>
      </c>
      <c r="F35" s="58">
        <v>0.03</v>
      </c>
      <c r="G35" s="58">
        <v>0.02</v>
      </c>
    </row>
    <row r="36" spans="1:7" x14ac:dyDescent="0.25">
      <c r="A36" s="57"/>
      <c r="B36" s="57"/>
      <c r="C36" s="81"/>
      <c r="D36" s="46"/>
      <c r="E36" s="58"/>
      <c r="F36" s="58"/>
      <c r="G36" s="58"/>
    </row>
    <row r="37" spans="1:7" x14ac:dyDescent="0.25">
      <c r="A37" s="59" t="s">
        <v>53</v>
      </c>
      <c r="B37" s="59"/>
      <c r="C37" s="83"/>
      <c r="D37" s="59"/>
      <c r="E37" s="59"/>
      <c r="F37" s="59"/>
      <c r="G37" s="59"/>
    </row>
    <row r="38" spans="1:7" x14ac:dyDescent="0.25">
      <c r="A38" s="13"/>
      <c r="B38" s="10"/>
      <c r="C38" s="81">
        <v>28</v>
      </c>
      <c r="D38" s="11"/>
      <c r="E38" s="14"/>
      <c r="F38" s="14"/>
      <c r="G38" s="14"/>
    </row>
    <row r="39" spans="1:7" x14ac:dyDescent="0.25">
      <c r="A39" s="13"/>
      <c r="B39" s="10"/>
      <c r="C39" s="81">
        <f>C38+1</f>
        <v>29</v>
      </c>
      <c r="D39" s="11"/>
      <c r="E39" s="14"/>
      <c r="F39" s="14"/>
      <c r="G39" s="14"/>
    </row>
    <row r="40" spans="1:7" x14ac:dyDescent="0.25">
      <c r="A40" s="13"/>
      <c r="B40" s="10"/>
      <c r="C40" s="81">
        <f t="shared" ref="C40:C46" si="0">C39+1</f>
        <v>30</v>
      </c>
      <c r="D40" s="11"/>
      <c r="E40" s="14"/>
      <c r="F40" s="14"/>
      <c r="G40" s="14"/>
    </row>
    <row r="41" spans="1:7" x14ac:dyDescent="0.25">
      <c r="A41" s="13"/>
      <c r="B41" s="10"/>
      <c r="C41" s="81">
        <f t="shared" si="0"/>
        <v>31</v>
      </c>
      <c r="D41" s="11"/>
      <c r="E41" s="14"/>
      <c r="F41" s="14"/>
      <c r="G41" s="14"/>
    </row>
    <row r="42" spans="1:7" x14ac:dyDescent="0.25">
      <c r="A42" s="13"/>
      <c r="B42" s="10"/>
      <c r="C42" s="81">
        <f t="shared" si="0"/>
        <v>32</v>
      </c>
      <c r="D42" s="11"/>
      <c r="E42" s="14"/>
      <c r="F42" s="14"/>
      <c r="G42" s="14"/>
    </row>
    <row r="43" spans="1:7" x14ac:dyDescent="0.25">
      <c r="A43" s="13"/>
      <c r="B43" s="10"/>
      <c r="C43" s="81">
        <f t="shared" si="0"/>
        <v>33</v>
      </c>
      <c r="D43" s="11"/>
      <c r="E43" s="14"/>
      <c r="F43" s="14"/>
      <c r="G43" s="14"/>
    </row>
    <row r="44" spans="1:7" x14ac:dyDescent="0.25">
      <c r="A44" s="13"/>
      <c r="B44" s="10"/>
      <c r="C44" s="81">
        <f t="shared" si="0"/>
        <v>34</v>
      </c>
      <c r="D44" s="11"/>
      <c r="E44" s="14"/>
      <c r="F44" s="14"/>
      <c r="G44" s="14"/>
    </row>
    <row r="45" spans="1:7" x14ac:dyDescent="0.25">
      <c r="A45" s="13"/>
      <c r="B45" s="10"/>
      <c r="C45" s="81">
        <f t="shared" si="0"/>
        <v>35</v>
      </c>
      <c r="D45" s="11"/>
      <c r="E45" s="14"/>
      <c r="F45" s="14"/>
      <c r="G45" s="14"/>
    </row>
    <row r="46" spans="1:7" x14ac:dyDescent="0.25">
      <c r="A46" s="13"/>
      <c r="B46" s="10"/>
      <c r="C46" s="81">
        <f t="shared" si="0"/>
        <v>36</v>
      </c>
      <c r="D46" s="11"/>
      <c r="E46" s="14"/>
      <c r="F46" s="14"/>
      <c r="G46" s="14"/>
    </row>
    <row r="47" spans="1:7" x14ac:dyDescent="0.25">
      <c r="A47" s="10" t="s">
        <v>54</v>
      </c>
      <c r="B47" s="10"/>
      <c r="C47" s="11"/>
      <c r="D47" s="11"/>
      <c r="E47" s="12"/>
      <c r="F47" s="12"/>
      <c r="G47" s="12"/>
    </row>
    <row r="48" spans="1:7" x14ac:dyDescent="0.25">
      <c r="A48" s="10"/>
      <c r="B48" s="10"/>
      <c r="C48" s="11"/>
      <c r="D48" s="11"/>
      <c r="E48" s="12"/>
      <c r="F48" s="12"/>
      <c r="G48" s="12"/>
    </row>
    <row r="49" spans="1:7" x14ac:dyDescent="0.25">
      <c r="A49" s="10"/>
      <c r="B49" s="10"/>
      <c r="C49" s="11"/>
      <c r="D49" s="11"/>
      <c r="E49" s="12"/>
      <c r="F49" s="12"/>
      <c r="G49" s="12"/>
    </row>
    <row r="50" spans="1:7" x14ac:dyDescent="0.25">
      <c r="A50" s="10"/>
      <c r="B50" s="10"/>
      <c r="C50" s="11"/>
      <c r="D50" s="11"/>
      <c r="E50" s="12"/>
      <c r="F50" s="12"/>
      <c r="G50" s="12"/>
    </row>
    <row r="51" spans="1:7" x14ac:dyDescent="0.25">
      <c r="A51" s="10"/>
      <c r="B51" s="10"/>
      <c r="C51" s="11"/>
      <c r="D51" s="11"/>
      <c r="E51" s="12"/>
      <c r="F51" s="12"/>
      <c r="G51" s="12"/>
    </row>
    <row r="52" spans="1:7" x14ac:dyDescent="0.25">
      <c r="A52" s="10"/>
      <c r="B52" s="10"/>
      <c r="C52" s="11"/>
      <c r="D52" s="11"/>
      <c r="E52" s="12"/>
      <c r="F52" s="12"/>
      <c r="G52" s="12"/>
    </row>
    <row r="53" spans="1:7" x14ac:dyDescent="0.25">
      <c r="A53" s="10"/>
      <c r="B53" s="10"/>
      <c r="C53" s="11"/>
      <c r="D53" s="11"/>
      <c r="E53" s="12"/>
      <c r="F53" s="12"/>
      <c r="G53" s="12"/>
    </row>
    <row r="54" spans="1:7" x14ac:dyDescent="0.25">
      <c r="A54" s="10"/>
      <c r="B54" s="10"/>
      <c r="C54" s="11"/>
      <c r="D54" s="11"/>
      <c r="E54" s="12"/>
      <c r="F54" s="12"/>
      <c r="G54" s="12"/>
    </row>
    <row r="55" spans="1:7" x14ac:dyDescent="0.25">
      <c r="A55" s="10"/>
      <c r="B55" s="10"/>
      <c r="C55" s="11"/>
      <c r="D55" s="11"/>
      <c r="E55" s="12"/>
      <c r="F55" s="12"/>
      <c r="G55" s="12"/>
    </row>
    <row r="56" spans="1:7" x14ac:dyDescent="0.25">
      <c r="A56" s="10"/>
      <c r="B56" s="10"/>
      <c r="C56" s="11"/>
      <c r="D56" s="11"/>
      <c r="E56" s="12"/>
      <c r="F56" s="12"/>
      <c r="G56" s="12"/>
    </row>
    <row r="57" spans="1:7" x14ac:dyDescent="0.25">
      <c r="A57" s="10"/>
      <c r="B57" s="10"/>
      <c r="C57" s="11"/>
      <c r="D57" s="11"/>
      <c r="E57" s="12"/>
      <c r="F57" s="12"/>
      <c r="G57" s="12"/>
    </row>
    <row r="58" spans="1:7" x14ac:dyDescent="0.25">
      <c r="A58" s="10"/>
      <c r="B58" s="10"/>
      <c r="C58" s="11"/>
      <c r="D58" s="11"/>
      <c r="E58" s="12"/>
      <c r="F58" s="12"/>
      <c r="G58" s="12"/>
    </row>
    <row r="59" spans="1:7" x14ac:dyDescent="0.25">
      <c r="A59" s="10"/>
      <c r="B59" s="10"/>
      <c r="C59" s="11"/>
      <c r="D59" s="11"/>
      <c r="E59" s="12"/>
      <c r="F59" s="12"/>
      <c r="G59" s="12"/>
    </row>
    <row r="60" spans="1:7" x14ac:dyDescent="0.25">
      <c r="A60" s="10"/>
      <c r="B60" s="10"/>
      <c r="C60" s="11"/>
      <c r="D60" s="11"/>
      <c r="E60" s="12"/>
      <c r="F60" s="12"/>
      <c r="G60" s="12"/>
    </row>
  </sheetData>
  <sheetProtection algorithmName="SHA-512" hashValue="L++t6v5tXGON/tHUhRawIy3N6iyozMTlQZLjoQbpv0lSVZyJaKKprokE9rX0pjp+aO57r4OSQZEQGa02VUBYGw==" saltValue="+tpWFxUO0NHaxr3D6/QERQ==" spinCount="100000" sheet="1" objects="1" scenarios="1" selectLockedCells="1"/>
  <mergeCells count="1">
    <mergeCell ref="E4:G4"/>
  </mergeCells>
  <hyperlinks>
    <hyperlink ref="D1" r:id="rId1" xr:uid="{863871D7-DC86-4D0D-9A88-B1E099081A76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ENTRADA DE DADES</vt:lpstr>
      <vt:lpstr>RESULTATS</vt:lpstr>
      <vt:lpstr>FITXER 1 (PARAMENTS)</vt:lpstr>
      <vt:lpstr>FITXER 2 (ACABATS)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aiem</cp:lastModifiedBy>
  <dcterms:created xsi:type="dcterms:W3CDTF">2023-05-17T14:14:40Z</dcterms:created>
  <dcterms:modified xsi:type="dcterms:W3CDTF">2023-12-05T17:08:25Z</dcterms:modified>
</cp:coreProperties>
</file>